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3820"/>
  <bookViews>
    <workbookView xWindow="480" yWindow="20" windowWidth="15120" windowHeight="9290"/>
  </bookViews>
  <sheets>
    <sheet name="Inc Stmt_1" sheetId="1" r:id="rId1"/>
    <sheet name="Bal Stmt_2" sheetId="2" r:id="rId2"/>
  </sheets>
  <calcPr calcId="145621"/>
  <webPublishing codePage="1252"/>
</workbook>
</file>

<file path=xl/calcChain.xml><?xml version="1.0" encoding="utf-8"?>
<calcChain xmlns="http://schemas.openxmlformats.org/spreadsheetml/2006/main">
  <c r="J11" i="2" l="1"/>
  <c r="J13" i="2" s="1"/>
  <c r="H11" i="2"/>
  <c r="F11" i="2"/>
  <c r="U35" i="2"/>
  <c r="S35" i="2"/>
  <c r="Q35" i="2"/>
  <c r="O35" i="2"/>
  <c r="M35" i="2"/>
  <c r="L25" i="2"/>
  <c r="H28" i="2"/>
  <c r="H30" i="2" s="1"/>
  <c r="H31" i="2" s="1"/>
  <c r="H34" i="2" s="1"/>
  <c r="H25" i="2"/>
  <c r="F28" i="2"/>
  <c r="F25" i="2"/>
  <c r="V27" i="2"/>
  <c r="F20" i="2"/>
  <c r="F21" i="2" s="1"/>
  <c r="J17" i="2"/>
  <c r="J16" i="2"/>
  <c r="F17" i="2"/>
  <c r="V17" i="2" s="1"/>
  <c r="F16" i="2"/>
  <c r="V16" i="2" s="1"/>
  <c r="F15" i="2"/>
  <c r="T30" i="2"/>
  <c r="T31" i="2" s="1"/>
  <c r="T34" i="2" s="1"/>
  <c r="R30" i="2"/>
  <c r="R31" i="2" s="1"/>
  <c r="R34" i="2" s="1"/>
  <c r="P30" i="2"/>
  <c r="P31" i="2" s="1"/>
  <c r="P34" i="2" s="1"/>
  <c r="N30" i="2"/>
  <c r="N31" i="2" s="1"/>
  <c r="N34" i="2" s="1"/>
  <c r="L30" i="2"/>
  <c r="L31" i="2" s="1"/>
  <c r="L34" i="2" s="1"/>
  <c r="J30" i="2"/>
  <c r="J31" i="2" s="1"/>
  <c r="J34" i="2" s="1"/>
  <c r="T32" i="2"/>
  <c r="R32" i="2"/>
  <c r="P32" i="2"/>
  <c r="N32" i="2"/>
  <c r="L32" i="2"/>
  <c r="V32" i="2" s="1"/>
  <c r="J32" i="2"/>
  <c r="H32" i="2"/>
  <c r="F32" i="2"/>
  <c r="P22" i="2"/>
  <c r="N22" i="2"/>
  <c r="L22" i="2"/>
  <c r="T21" i="2"/>
  <c r="T22" i="2" s="1"/>
  <c r="R21" i="2"/>
  <c r="R22" i="2" s="1"/>
  <c r="P21" i="2"/>
  <c r="N21" i="2"/>
  <c r="L21" i="2"/>
  <c r="J21" i="2"/>
  <c r="H21" i="2"/>
  <c r="T18" i="2"/>
  <c r="R18" i="2"/>
  <c r="P18" i="2"/>
  <c r="N18" i="2"/>
  <c r="L18" i="2"/>
  <c r="J18" i="2"/>
  <c r="H18" i="2"/>
  <c r="V29" i="2"/>
  <c r="V26" i="2"/>
  <c r="V20" i="2"/>
  <c r="V15" i="2"/>
  <c r="T13" i="2"/>
  <c r="R13" i="2"/>
  <c r="P13" i="2"/>
  <c r="N13" i="2"/>
  <c r="L13" i="2"/>
  <c r="H13" i="2"/>
  <c r="V12" i="2"/>
  <c r="L11" i="2"/>
  <c r="J12" i="2"/>
  <c r="W40" i="1"/>
  <c r="U36" i="1"/>
  <c r="S36" i="1"/>
  <c r="Q36" i="1"/>
  <c r="O36" i="1"/>
  <c r="M36" i="1"/>
  <c r="K36" i="1"/>
  <c r="I36" i="1"/>
  <c r="G36" i="1"/>
  <c r="W39" i="1"/>
  <c r="U41" i="1"/>
  <c r="S41" i="1"/>
  <c r="Q41" i="1"/>
  <c r="W41" i="1" s="1"/>
  <c r="O41" i="1"/>
  <c r="M41" i="1"/>
  <c r="K41" i="1"/>
  <c r="I41" i="1"/>
  <c r="G41" i="1"/>
  <c r="V11" i="2" l="1"/>
  <c r="F13" i="2"/>
  <c r="V28" i="2"/>
  <c r="F30" i="2"/>
  <c r="F31" i="2" s="1"/>
  <c r="F34" i="2" s="1"/>
  <c r="V34" i="2" s="1"/>
  <c r="V25" i="2"/>
  <c r="J22" i="2"/>
  <c r="K35" i="2" s="1"/>
  <c r="H22" i="2"/>
  <c r="I35" i="2" s="1"/>
  <c r="F18" i="2"/>
  <c r="F22" i="2" s="1"/>
  <c r="G35" i="2" s="1"/>
  <c r="V21" i="2"/>
  <c r="V13" i="2"/>
  <c r="V31" i="2" l="1"/>
  <c r="V30" i="2"/>
  <c r="V22" i="2"/>
  <c r="W35" i="2" s="1"/>
  <c r="V18" i="2"/>
</calcChain>
</file>

<file path=xl/sharedStrings.xml><?xml version="1.0" encoding="utf-8"?>
<sst xmlns="http://schemas.openxmlformats.org/spreadsheetml/2006/main" count="225" uniqueCount="76">
  <si>
    <t>(St. Louis Public Schools)</t>
  </si>
  <si>
    <t>Statement of Revenues, Expenditures and Changes in Fund Balances - Governmental Funds</t>
  </si>
  <si>
    <r>
      <rPr>
        <b/>
        <sz val="12"/>
        <color rgb="FF222222"/>
        <rFont val="Verdana"/>
        <family val="2"/>
      </rPr>
      <t xml:space="preserve">Begin Post Date </t>
    </r>
    <r>
      <rPr>
        <b/>
        <sz val="12"/>
        <color rgb="FF222222"/>
        <rFont val="Verdana"/>
        <family val="2"/>
      </rPr>
      <t>Jul 1, 2019</t>
    </r>
    <r>
      <rPr>
        <b/>
        <sz val="12"/>
        <color rgb="FF222222"/>
        <rFont val="Verdana"/>
        <family val="2"/>
      </rPr>
      <t xml:space="preserve"> To End Post Date </t>
    </r>
    <r>
      <rPr>
        <b/>
        <sz val="12"/>
        <color rgb="FF222222"/>
        <rFont val="Verdana"/>
        <family val="2"/>
      </rPr>
      <t>Oct 31, 2019</t>
    </r>
  </si>
  <si>
    <t xml:space="preserve"> </t>
  </si>
  <si>
    <t>General Funds</t>
  </si>
  <si>
    <t>Teachers Fund</t>
  </si>
  <si>
    <t>Debt Services</t>
  </si>
  <si>
    <t>Building</t>
  </si>
  <si>
    <t>DESEG Vocation Ed</t>
  </si>
  <si>
    <t xml:space="preserve">DESEG Settlement   </t>
  </si>
  <si>
    <t>Non-Major  Governmental Funds</t>
  </si>
  <si>
    <t>Bond Proceeds</t>
  </si>
  <si>
    <t>Total</t>
  </si>
  <si>
    <t>Revenues</t>
  </si>
  <si>
    <t>Local Revenues</t>
  </si>
  <si>
    <t xml:space="preserve">Current Taxes                 </t>
  </si>
  <si>
    <t>-</t>
  </si>
  <si>
    <t xml:space="preserve">Delinquent Taxes              </t>
  </si>
  <si>
    <t xml:space="preserve">Interest on Investments       </t>
  </si>
  <si>
    <t xml:space="preserve"> Other                        </t>
  </si>
  <si>
    <r>
      <rPr>
        <b/>
        <sz val="10"/>
        <color theme="1"/>
        <rFont val="Arial"/>
        <family val="2"/>
      </rPr>
      <t>Local 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</si>
  <si>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County Revenues 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</si>
  <si>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Federal Revenues              </t>
    </r>
  </si>
  <si>
    <r>
      <rPr>
        <sz val="10"/>
        <color rgb="FF222222"/>
        <rFont val="Arial"/>
        <family val="2"/>
      </rPr>
      <t xml:space="preserve">   </t>
    </r>
    <r>
      <rPr>
        <sz val="10"/>
        <color rgb="FF222222"/>
        <rFont val="Arial"/>
        <family val="2"/>
      </rPr>
      <t xml:space="preserve">State revenues                </t>
    </r>
  </si>
  <si>
    <r>
      <rPr>
        <b/>
        <sz val="10"/>
        <color theme="1"/>
        <rFont val="Arial"/>
        <family val="2"/>
      </rPr>
      <t>Revenues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</si>
  <si>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Expenditures</t>
  </si>
  <si>
    <t xml:space="preserve">Instruction                   </t>
  </si>
  <si>
    <t xml:space="preserve">Building Services             </t>
  </si>
  <si>
    <t xml:space="preserve">Administration                </t>
  </si>
  <si>
    <t xml:space="preserve">Instructional Support         </t>
  </si>
  <si>
    <t xml:space="preserve">Non-Instructional Support     </t>
  </si>
  <si>
    <t xml:space="preserve">Transportation                </t>
  </si>
  <si>
    <t xml:space="preserve">Food and Community Services   </t>
  </si>
  <si>
    <r>
      <rPr>
        <sz val="10"/>
        <color theme="1"/>
        <rFont val="Arial"/>
        <family val="2"/>
      </rPr>
      <t>Current Expenditures</t>
    </r>
    <r>
      <rPr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</si>
  <si>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>CAPITAL OUTLAY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</si>
  <si>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Excess (Deficiency) Revenue - Expense</t>
  </si>
  <si>
    <t>DEBT SERVICE</t>
  </si>
  <si>
    <t>Vocation Ed</t>
  </si>
  <si>
    <t>Settlement</t>
  </si>
  <si>
    <t>Nonmajor</t>
  </si>
  <si>
    <t xml:space="preserve">Interest                      </t>
  </si>
  <si>
    <r>
      <rPr>
        <b/>
        <sz val="10"/>
        <color theme="1"/>
        <rFont val="Arial"/>
        <family val="2"/>
      </rPr>
      <t>DEBT SERVICE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</si>
  <si>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Other Financing Sources (Uses)</t>
  </si>
  <si>
    <t>Net Change in Fund Balances</t>
  </si>
  <si>
    <t>Fund Balances - Beginning of period</t>
  </si>
  <si>
    <t>Fund Balances - End of Period</t>
  </si>
  <si>
    <t>Balance Sheet - Governmental Funds</t>
  </si>
  <si>
    <r>
      <rPr>
        <b/>
        <sz val="12"/>
        <color rgb="FF222222"/>
        <rFont val="Verdana"/>
        <family val="2"/>
      </rPr>
      <t xml:space="preserve">As Of </t>
    </r>
    <r>
      <rPr>
        <b/>
        <sz val="12"/>
        <color rgb="FF222222"/>
        <rFont val="Verdana"/>
        <family val="2"/>
      </rPr>
      <t>Oct 31, 2019</t>
    </r>
  </si>
  <si>
    <t>DESEG   Vocation Ed</t>
  </si>
  <si>
    <t>DESEG   Settlement</t>
  </si>
  <si>
    <t xml:space="preserve">Assets                        </t>
  </si>
  <si>
    <t>Cash and Temporary Investments</t>
  </si>
  <si>
    <t xml:space="preserve">Cash and Investments          </t>
  </si>
  <si>
    <t>Investments held for Bond Inde</t>
  </si>
  <si>
    <r>
      <rPr>
        <b/>
        <sz val="10"/>
        <color theme="1"/>
        <rFont val="Arial"/>
        <family val="2"/>
      </rPr>
      <t>Cash and Temporary Investments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</si>
  <si>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Accounts Receivable           </t>
  </si>
  <si>
    <t xml:space="preserve">Receivables - Grants          </t>
  </si>
  <si>
    <t xml:space="preserve">Receivables - Taxes           </t>
  </si>
  <si>
    <t xml:space="preserve">Receivables - Other           </t>
  </si>
  <si>
    <r>
      <rPr>
        <b/>
        <sz val="10"/>
        <color theme="1"/>
        <rFont val="Arial"/>
        <family val="2"/>
      </rPr>
      <t xml:space="preserve">Accounts Receivable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</si>
  <si>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Other Current Assets          </t>
  </si>
  <si>
    <r>
      <rPr>
        <b/>
        <sz val="10"/>
        <color theme="1"/>
        <rFont val="Arial"/>
        <family val="2"/>
      </rPr>
      <t xml:space="preserve">Other Current Assets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</si>
  <si>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Assets     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</si>
  <si>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>LIABILITIES AND FUND BALANCES</t>
  </si>
  <si>
    <t xml:space="preserve">Liabilities                   </t>
  </si>
  <si>
    <t xml:space="preserve">Accounts Payable              </t>
  </si>
  <si>
    <t xml:space="preserve">Claims Payable                </t>
  </si>
  <si>
    <t xml:space="preserve">Other Accrued Liabilities     </t>
  </si>
  <si>
    <t xml:space="preserve">Deposits and Escrow Funds     </t>
  </si>
  <si>
    <r>
      <rPr>
        <b/>
        <sz val="10"/>
        <color theme="1"/>
        <rFont val="Arial"/>
        <family val="2"/>
      </rPr>
      <t xml:space="preserve">Liabilities                  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</si>
  <si>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r>
      <rPr>
        <b/>
        <sz val="10"/>
        <color theme="1"/>
        <rFont val="Arial"/>
        <family val="2"/>
      </rPr>
      <t xml:space="preserve">LIABILITIES </t>
    </r>
    <r>
      <rPr>
        <b/>
        <sz val="10"/>
        <color theme="1"/>
        <rFont val="Arial"/>
        <family val="2"/>
      </rPr>
      <t xml:space="preserve"> - </t>
    </r>
    <r>
      <rPr>
        <b/>
        <sz val="10"/>
        <color theme="1"/>
        <rFont val="Arial"/>
        <family val="2"/>
      </rPr>
      <t>Total</t>
    </r>
  </si>
  <si>
    <t xml:space="preserve"> Fund Balances</t>
  </si>
  <si>
    <t>Prepaid expenses</t>
  </si>
  <si>
    <t>Deferred Tax Revenue</t>
  </si>
  <si>
    <t>Draft</t>
  </si>
  <si>
    <t>St. Louis Board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</si>
</sst>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theme="1"/>
      <name val="Tahoma"/>
      <family val="2"/>
    </font>
    <font>
      <b/>
      <sz val="12"/>
      <color rgb="FF222222"/>
      <name val="Verdana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</fills>
  <borders count="40">
    <border>
      <left/>
      <right/>
      <top/>
      <bottom/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/>
      <diagonal/>
    </border>
    <border>
      <left/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E2E2E2"/>
      </left>
      <right/>
      <top style="medium">
        <color rgb="FFE2E2E2"/>
      </top>
      <bottom style="medium">
        <color rgb="FFE2E2E2"/>
      </bottom>
      <diagonal/>
    </border>
    <border>
      <left/>
      <right/>
      <top style="medium">
        <color rgb="FFE2E2E2"/>
      </top>
      <bottom style="medium">
        <color rgb="FFE2E2E2"/>
      </bottom>
      <diagonal/>
    </border>
    <border>
      <left/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/>
      <top/>
      <bottom style="medium">
        <color rgb="FFE2E2E2"/>
      </bottom>
      <diagonal/>
    </border>
    <border>
      <left/>
      <right/>
      <top/>
      <bottom style="medium">
        <color rgb="FFE2E2E2"/>
      </bottom>
      <diagonal/>
    </border>
    <border>
      <left/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CCCCC"/>
      </top>
      <bottom style="medium">
        <color rgb="FFC0C0C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medium">
        <color rgb="FFE2E2E2"/>
      </top>
      <bottom style="medium">
        <color rgb="FFE2E2E2"/>
      </bottom>
      <diagonal/>
    </border>
    <border>
      <left/>
      <right style="medium">
        <color rgb="FFCCCCCC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80">
    <xf numFmtId="0" fontId="0" fillId="0" borderId="0" xfId="0"/>
    <xf numFmtId="164" fontId="0" fillId="0" borderId="0" xfId="1" applyNumberFormat="1" applyFont="1"/>
    <xf numFmtId="164" fontId="3" fillId="3" borderId="38" xfId="1" applyNumberFormat="1" applyFont="1" applyFill="1" applyBorder="1" applyAlignment="1">
      <alignment horizontal="left" vertical="top"/>
    </xf>
    <xf numFmtId="164" fontId="0" fillId="3" borderId="13" xfId="1" applyNumberFormat="1" applyFont="1" applyFill="1" applyBorder="1"/>
    <xf numFmtId="164" fontId="0" fillId="3" borderId="14" xfId="1" applyNumberFormat="1" applyFont="1" applyFill="1" applyBorder="1"/>
    <xf numFmtId="164" fontId="0" fillId="3" borderId="17" xfId="1" applyNumberFormat="1" applyFont="1" applyFill="1" applyBorder="1"/>
    <xf numFmtId="164" fontId="0" fillId="3" borderId="18" xfId="1" applyNumberFormat="1" applyFont="1" applyFill="1" applyBorder="1"/>
    <xf numFmtId="164" fontId="3" fillId="3" borderId="12" xfId="1" applyNumberFormat="1" applyFont="1" applyFill="1" applyBorder="1" applyAlignment="1">
      <alignment horizontal="left" vertical="top"/>
    </xf>
    <xf numFmtId="164" fontId="2" fillId="0" borderId="12" xfId="1" applyNumberFormat="1" applyFont="1" applyBorder="1" applyAlignment="1">
      <alignment horizontal="left" vertical="top"/>
    </xf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7" xfId="1" applyNumberFormat="1" applyFont="1" applyBorder="1"/>
    <xf numFmtId="164" fontId="0" fillId="0" borderId="18" xfId="1" applyNumberFormat="1" applyFont="1" applyBorder="1"/>
    <xf numFmtId="164" fontId="0" fillId="3" borderId="20" xfId="1" applyNumberFormat="1" applyFont="1" applyFill="1" applyBorder="1"/>
    <xf numFmtId="164" fontId="0" fillId="3" borderId="22" xfId="1" applyNumberFormat="1" applyFont="1" applyFill="1" applyBorder="1"/>
    <xf numFmtId="164" fontId="1" fillId="0" borderId="0" xfId="1" applyNumberFormat="1" applyFont="1" applyAlignment="1">
      <alignment horizontal="center" vertical="center" wrapText="1"/>
    </xf>
    <xf numFmtId="164" fontId="0" fillId="0" borderId="0" xfId="1" applyNumberFormat="1" applyFont="1"/>
    <xf numFmtId="164" fontId="1" fillId="0" borderId="0" xfId="1" applyNumberFormat="1" applyFont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top"/>
    </xf>
    <xf numFmtId="164" fontId="0" fillId="2" borderId="1" xfId="1" applyNumberFormat="1" applyFont="1" applyFill="1" applyBorder="1"/>
    <xf numFmtId="164" fontId="0" fillId="2" borderId="2" xfId="1" applyNumberFormat="1" applyFont="1" applyFill="1" applyBorder="1"/>
    <xf numFmtId="164" fontId="3" fillId="3" borderId="6" xfId="1" applyNumberFormat="1" applyFont="1" applyFill="1" applyBorder="1" applyAlignment="1">
      <alignment horizontal="left" vertical="center"/>
    </xf>
    <xf numFmtId="164" fontId="0" fillId="3" borderId="7" xfId="1" applyNumberFormat="1" applyFont="1" applyFill="1" applyBorder="1"/>
    <xf numFmtId="164" fontId="0" fillId="3" borderId="8" xfId="1" applyNumberFormat="1" applyFont="1" applyFill="1" applyBorder="1"/>
    <xf numFmtId="164" fontId="3" fillId="3" borderId="9" xfId="1" applyNumberFormat="1" applyFont="1" applyFill="1" applyBorder="1" applyAlignment="1">
      <alignment horizontal="left" vertical="center"/>
    </xf>
    <xf numFmtId="164" fontId="0" fillId="3" borderId="10" xfId="1" applyNumberFormat="1" applyFont="1" applyFill="1" applyBorder="1"/>
    <xf numFmtId="164" fontId="0" fillId="3" borderId="11" xfId="1" applyNumberFormat="1" applyFont="1" applyFill="1" applyBorder="1"/>
    <xf numFmtId="164" fontId="2" fillId="0" borderId="15" xfId="1" applyNumberFormat="1" applyFont="1" applyBorder="1" applyAlignment="1">
      <alignment horizontal="right" vertical="top"/>
    </xf>
    <xf numFmtId="164" fontId="0" fillId="0" borderId="14" xfId="1" applyNumberFormat="1" applyFont="1" applyBorder="1"/>
    <xf numFmtId="164" fontId="2" fillId="0" borderId="19" xfId="1" applyNumberFormat="1" applyFont="1" applyBorder="1" applyAlignment="1">
      <alignment horizontal="right" vertical="top"/>
    </xf>
    <xf numFmtId="164" fontId="0" fillId="0" borderId="18" xfId="1" applyNumberFormat="1" applyFont="1" applyBorder="1"/>
    <xf numFmtId="164" fontId="4" fillId="3" borderId="20" xfId="1" applyNumberFormat="1" applyFont="1" applyFill="1" applyBorder="1" applyAlignment="1">
      <alignment horizontal="left" vertical="top"/>
    </xf>
    <xf numFmtId="164" fontId="0" fillId="3" borderId="21" xfId="1" applyNumberFormat="1" applyFont="1" applyFill="1" applyBorder="1"/>
    <xf numFmtId="164" fontId="0" fillId="3" borderId="22" xfId="1" applyNumberFormat="1" applyFont="1" applyFill="1" applyBorder="1"/>
    <xf numFmtId="164" fontId="4" fillId="3" borderId="23" xfId="1" applyNumberFormat="1" applyFont="1" applyFill="1" applyBorder="1" applyAlignment="1">
      <alignment horizontal="right" vertical="top"/>
    </xf>
    <xf numFmtId="164" fontId="2" fillId="0" borderId="12" xfId="1" applyNumberFormat="1" applyFont="1" applyBorder="1" applyAlignment="1">
      <alignment horizontal="left" vertical="top"/>
    </xf>
    <xf numFmtId="164" fontId="0" fillId="0" borderId="13" xfId="1" applyNumberFormat="1" applyFont="1" applyBorder="1"/>
    <xf numFmtId="164" fontId="2" fillId="0" borderId="16" xfId="1" applyNumberFormat="1" applyFont="1" applyBorder="1" applyAlignment="1">
      <alignment horizontal="left" vertical="top"/>
    </xf>
    <xf numFmtId="164" fontId="0" fillId="0" borderId="17" xfId="1" applyNumberFormat="1" applyFont="1" applyBorder="1"/>
    <xf numFmtId="164" fontId="3" fillId="3" borderId="27" xfId="1" applyNumberFormat="1" applyFont="1" applyFill="1" applyBorder="1" applyAlignment="1">
      <alignment horizontal="left" vertical="top"/>
    </xf>
    <xf numFmtId="164" fontId="0" fillId="3" borderId="25" xfId="1" applyNumberFormat="1" applyFont="1" applyFill="1" applyBorder="1"/>
    <xf numFmtId="164" fontId="0" fillId="3" borderId="26" xfId="1" applyNumberFormat="1" applyFont="1" applyFill="1" applyBorder="1"/>
    <xf numFmtId="164" fontId="0" fillId="3" borderId="24" xfId="1" applyNumberFormat="1" applyFont="1" applyFill="1" applyBorder="1"/>
    <xf numFmtId="164" fontId="3" fillId="3" borderId="15" xfId="1" applyNumberFormat="1" applyFont="1" applyFill="1" applyBorder="1" applyAlignment="1">
      <alignment horizontal="right" vertical="top"/>
    </xf>
    <xf numFmtId="164" fontId="0" fillId="3" borderId="14" xfId="1" applyNumberFormat="1" applyFont="1" applyFill="1" applyBorder="1"/>
    <xf numFmtId="164" fontId="3" fillId="3" borderId="19" xfId="1" applyNumberFormat="1" applyFont="1" applyFill="1" applyBorder="1" applyAlignment="1">
      <alignment horizontal="right" vertical="top"/>
    </xf>
    <xf numFmtId="164" fontId="0" fillId="3" borderId="18" xfId="1" applyNumberFormat="1" applyFont="1" applyFill="1" applyBorder="1"/>
    <xf numFmtId="164" fontId="4" fillId="0" borderId="28" xfId="1" applyNumberFormat="1" applyFont="1" applyBorder="1" applyAlignment="1">
      <alignment horizontal="left" vertical="top"/>
    </xf>
    <xf numFmtId="164" fontId="0" fillId="0" borderId="29" xfId="1" applyNumberFormat="1" applyFont="1" applyBorder="1"/>
    <xf numFmtId="164" fontId="0" fillId="0" borderId="30" xfId="1" applyNumberFormat="1" applyFont="1" applyBorder="1"/>
    <xf numFmtId="164" fontId="4" fillId="0" borderId="31" xfId="1" applyNumberFormat="1" applyFont="1" applyBorder="1" applyAlignment="1">
      <alignment horizontal="right" vertical="top"/>
    </xf>
    <xf numFmtId="164" fontId="3" fillId="3" borderId="20" xfId="1" applyNumberFormat="1" applyFont="1" applyFill="1" applyBorder="1" applyAlignment="1">
      <alignment horizontal="left" vertical="top"/>
    </xf>
    <xf numFmtId="164" fontId="3" fillId="3" borderId="31" xfId="1" applyNumberFormat="1" applyFont="1" applyFill="1" applyBorder="1" applyAlignment="1">
      <alignment horizontal="left" vertical="top"/>
    </xf>
    <xf numFmtId="164" fontId="0" fillId="3" borderId="29" xfId="1" applyNumberFormat="1" applyFont="1" applyFill="1" applyBorder="1"/>
    <xf numFmtId="164" fontId="0" fillId="3" borderId="30" xfId="1" applyNumberFormat="1" applyFont="1" applyFill="1" applyBorder="1"/>
    <xf numFmtId="164" fontId="5" fillId="0" borderId="3" xfId="1" applyNumberFormat="1" applyFont="1" applyBorder="1" applyAlignment="1">
      <alignment horizontal="center" vertical="top"/>
    </xf>
    <xf numFmtId="164" fontId="0" fillId="0" borderId="2" xfId="1" applyNumberFormat="1" applyFont="1" applyBorder="1"/>
    <xf numFmtId="164" fontId="3" fillId="0" borderId="23" xfId="1" applyNumberFormat="1" applyFont="1" applyBorder="1" applyAlignment="1">
      <alignment horizontal="left" vertical="top"/>
    </xf>
    <xf numFmtId="164" fontId="0" fillId="0" borderId="21" xfId="1" applyNumberFormat="1" applyFont="1" applyBorder="1"/>
    <xf numFmtId="164" fontId="0" fillId="0" borderId="22" xfId="1" applyNumberFormat="1" applyFont="1" applyBorder="1"/>
    <xf numFmtId="164" fontId="3" fillId="0" borderId="23" xfId="1" applyNumberFormat="1" applyFont="1" applyBorder="1" applyAlignment="1">
      <alignment horizontal="right" vertical="top"/>
    </xf>
    <xf numFmtId="164" fontId="3" fillId="0" borderId="3" xfId="1" applyNumberFormat="1" applyFont="1" applyBorder="1" applyAlignment="1">
      <alignment horizontal="left" vertical="top"/>
    </xf>
    <xf numFmtId="164" fontId="0" fillId="0" borderId="1" xfId="1" applyNumberFormat="1" applyFont="1" applyBorder="1"/>
    <xf numFmtId="164" fontId="4" fillId="0" borderId="23" xfId="1" applyNumberFormat="1" applyFont="1" applyBorder="1" applyAlignment="1">
      <alignment horizontal="right" vertical="top"/>
    </xf>
    <xf numFmtId="164" fontId="0" fillId="3" borderId="28" xfId="1" applyNumberFormat="1" applyFont="1" applyFill="1" applyBorder="1"/>
    <xf numFmtId="164" fontId="4" fillId="0" borderId="20" xfId="1" applyNumberFormat="1" applyFont="1" applyBorder="1" applyAlignment="1">
      <alignment horizontal="left" vertical="top"/>
    </xf>
    <xf numFmtId="164" fontId="3" fillId="3" borderId="23" xfId="1" applyNumberFormat="1" applyFont="1" applyFill="1" applyBorder="1" applyAlignment="1">
      <alignment horizontal="left" vertical="top"/>
    </xf>
    <xf numFmtId="164" fontId="4" fillId="2" borderId="34" xfId="1" applyNumberFormat="1" applyFont="1" applyFill="1" applyBorder="1" applyAlignment="1">
      <alignment horizontal="center" vertical="top"/>
    </xf>
    <xf numFmtId="164" fontId="0" fillId="2" borderId="32" xfId="1" applyNumberFormat="1" applyFont="1" applyFill="1" applyBorder="1"/>
    <xf numFmtId="164" fontId="0" fillId="2" borderId="33" xfId="1" applyNumberFormat="1" applyFont="1" applyFill="1" applyBorder="1"/>
    <xf numFmtId="164" fontId="4" fillId="2" borderId="35" xfId="1" applyNumberFormat="1" applyFont="1" applyFill="1" applyBorder="1" applyAlignment="1">
      <alignment horizontal="center" vertical="top"/>
    </xf>
    <xf numFmtId="164" fontId="0" fillId="2" borderId="36" xfId="1" applyNumberFormat="1" applyFont="1" applyFill="1" applyBorder="1"/>
    <xf numFmtId="164" fontId="0" fillId="3" borderId="20" xfId="1" applyNumberFormat="1" applyFont="1" applyFill="1" applyBorder="1"/>
    <xf numFmtId="164" fontId="4" fillId="3" borderId="37" xfId="1" applyNumberFormat="1" applyFont="1" applyFill="1" applyBorder="1" applyAlignment="1">
      <alignment horizontal="left" vertical="top"/>
    </xf>
    <xf numFmtId="164" fontId="0" fillId="3" borderId="0" xfId="1" applyNumberFormat="1" applyFont="1" applyFill="1"/>
    <xf numFmtId="164" fontId="0" fillId="3" borderId="5" xfId="1" applyNumberFormat="1" applyFont="1" applyFill="1" applyBorder="1"/>
    <xf numFmtId="164" fontId="0" fillId="3" borderId="4" xfId="1" applyNumberFormat="1" applyFont="1" applyFill="1" applyBorder="1"/>
    <xf numFmtId="164" fontId="4" fillId="3" borderId="23" xfId="1" applyNumberFormat="1" applyFont="1" applyFill="1" applyBorder="1" applyAlignment="1">
      <alignment horizontal="left" vertical="top"/>
    </xf>
    <xf numFmtId="164" fontId="0" fillId="3" borderId="39" xfId="1" applyNumberFormat="1" applyFont="1" applyFill="1" applyBorder="1"/>
    <xf numFmtId="164" fontId="4" fillId="3" borderId="31" xfId="1" applyNumberFormat="1" applyFont="1" applyFill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workbookViewId="0">
      <selection sqref="A1:X2"/>
    </sheetView>
  </sheetViews>
  <sheetFormatPr defaultRowHeight="12.75" customHeight="1" x14ac:dyDescent="0.25"/>
  <cols>
    <col min="1" max="1" width="35.7265625" style="1" bestFit="1" customWidth="1"/>
    <col min="2" max="6" width="5.08984375" style="1" bestFit="1" customWidth="1"/>
    <col min="7" max="14" width="7.54296875" style="1" bestFit="1" customWidth="1"/>
    <col min="15" max="18" width="11.1796875" style="1" bestFit="1" customWidth="1"/>
    <col min="19" max="20" width="17.54296875" style="1" bestFit="1" customWidth="1"/>
    <col min="21" max="22" width="7.54296875" style="1" hidden="1" customWidth="1"/>
    <col min="23" max="24" width="7.54296875" style="1" bestFit="1" customWidth="1"/>
    <col min="25" max="16384" width="8.7265625" style="1"/>
  </cols>
  <sheetData>
    <row r="1" spans="1:24" ht="19.5" customHeight="1" x14ac:dyDescent="0.25">
      <c r="A1" s="15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9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9.5" customHeight="1" x14ac:dyDescent="0.25">
      <c r="A3" s="17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ht="19.5" customHeight="1" x14ac:dyDescent="0.25">
      <c r="A4" s="15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19.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ht="19.5" customHeight="1" x14ac:dyDescent="0.25">
      <c r="A6" s="17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12.75" customHeight="1" x14ac:dyDescent="0.25">
      <c r="A7" s="17" t="s">
        <v>74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9" spans="1:24" ht="12.5" x14ac:dyDescent="0.25">
      <c r="A9" s="18" t="s">
        <v>3</v>
      </c>
      <c r="B9" s="19"/>
      <c r="C9" s="19"/>
      <c r="D9" s="19"/>
      <c r="E9" s="19"/>
      <c r="F9" s="20"/>
      <c r="G9" s="18" t="s">
        <v>4</v>
      </c>
      <c r="H9" s="20"/>
      <c r="I9" s="18" t="s">
        <v>5</v>
      </c>
      <c r="J9" s="20"/>
      <c r="K9" s="18" t="s">
        <v>6</v>
      </c>
      <c r="L9" s="20"/>
      <c r="M9" s="18" t="s">
        <v>7</v>
      </c>
      <c r="N9" s="20"/>
      <c r="O9" s="18" t="s">
        <v>8</v>
      </c>
      <c r="P9" s="20"/>
      <c r="Q9" s="18" t="s">
        <v>9</v>
      </c>
      <c r="R9" s="20"/>
      <c r="S9" s="18" t="s">
        <v>10</v>
      </c>
      <c r="T9" s="20"/>
      <c r="U9" s="18" t="s">
        <v>11</v>
      </c>
      <c r="V9" s="20"/>
      <c r="W9" s="18" t="s">
        <v>12</v>
      </c>
      <c r="X9" s="20"/>
    </row>
    <row r="10" spans="1:24" ht="12.5" x14ac:dyDescent="0.25">
      <c r="A10" s="21" t="s">
        <v>13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3"/>
    </row>
    <row r="11" spans="1:24" ht="12.5" x14ac:dyDescent="0.25">
      <c r="A11" s="24" t="s">
        <v>14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6"/>
    </row>
    <row r="12" spans="1:24" ht="12.5" x14ac:dyDescent="0.25">
      <c r="A12" s="8" t="s">
        <v>15</v>
      </c>
      <c r="B12" s="9"/>
      <c r="C12" s="9"/>
      <c r="D12" s="9"/>
      <c r="E12" s="9"/>
      <c r="F12" s="10"/>
      <c r="G12" s="27">
        <v>5233399.33</v>
      </c>
      <c r="H12" s="28"/>
      <c r="I12" s="27">
        <v>5752903.5199999996</v>
      </c>
      <c r="J12" s="28"/>
      <c r="K12" s="27" t="s">
        <v>16</v>
      </c>
      <c r="L12" s="28"/>
      <c r="M12" s="27" t="s">
        <v>16</v>
      </c>
      <c r="N12" s="28"/>
      <c r="O12" s="27" t="s">
        <v>16</v>
      </c>
      <c r="P12" s="28"/>
      <c r="Q12" s="27" t="s">
        <v>16</v>
      </c>
      <c r="R12" s="28"/>
      <c r="S12" s="27" t="s">
        <v>16</v>
      </c>
      <c r="T12" s="28"/>
      <c r="U12" s="27" t="s">
        <v>16</v>
      </c>
      <c r="V12" s="28"/>
      <c r="W12" s="27">
        <v>10986302.85</v>
      </c>
      <c r="X12" s="28"/>
    </row>
    <row r="13" spans="1:24" ht="12.5" x14ac:dyDescent="0.25">
      <c r="A13" s="8" t="s">
        <v>17</v>
      </c>
      <c r="B13" s="11"/>
      <c r="C13" s="11"/>
      <c r="D13" s="11"/>
      <c r="E13" s="11"/>
      <c r="F13" s="12"/>
      <c r="G13" s="29">
        <v>1714334.66</v>
      </c>
      <c r="H13" s="30"/>
      <c r="I13" s="29" t="s">
        <v>16</v>
      </c>
      <c r="J13" s="30"/>
      <c r="K13" s="29">
        <v>241996.2</v>
      </c>
      <c r="L13" s="30"/>
      <c r="M13" s="29" t="s">
        <v>16</v>
      </c>
      <c r="N13" s="30"/>
      <c r="O13" s="29" t="s">
        <v>16</v>
      </c>
      <c r="P13" s="30"/>
      <c r="Q13" s="29" t="s">
        <v>16</v>
      </c>
      <c r="R13" s="30"/>
      <c r="S13" s="29" t="s">
        <v>16</v>
      </c>
      <c r="T13" s="30"/>
      <c r="U13" s="29" t="s">
        <v>16</v>
      </c>
      <c r="V13" s="30"/>
      <c r="W13" s="29">
        <v>1956330.86</v>
      </c>
      <c r="X13" s="30"/>
    </row>
    <row r="14" spans="1:24" ht="12.5" x14ac:dyDescent="0.25">
      <c r="A14" s="8" t="s">
        <v>18</v>
      </c>
      <c r="B14" s="11"/>
      <c r="C14" s="11"/>
      <c r="D14" s="11"/>
      <c r="E14" s="11"/>
      <c r="F14" s="12"/>
      <c r="G14" s="29">
        <v>413757.35</v>
      </c>
      <c r="H14" s="30"/>
      <c r="I14" s="29" t="s">
        <v>16</v>
      </c>
      <c r="J14" s="30"/>
      <c r="K14" s="29">
        <v>45346.98</v>
      </c>
      <c r="L14" s="30"/>
      <c r="M14" s="29" t="s">
        <v>16</v>
      </c>
      <c r="N14" s="30"/>
      <c r="O14" s="29" t="s">
        <v>16</v>
      </c>
      <c r="P14" s="30"/>
      <c r="Q14" s="29" t="s">
        <v>16</v>
      </c>
      <c r="R14" s="30"/>
      <c r="S14" s="29" t="s">
        <v>16</v>
      </c>
      <c r="T14" s="30"/>
      <c r="U14" s="29" t="s">
        <v>16</v>
      </c>
      <c r="V14" s="30"/>
      <c r="W14" s="29">
        <v>459104.33</v>
      </c>
      <c r="X14" s="30"/>
    </row>
    <row r="15" spans="1:24" ht="12.5" x14ac:dyDescent="0.25">
      <c r="A15" s="8" t="s">
        <v>19</v>
      </c>
      <c r="B15" s="11"/>
      <c r="C15" s="11"/>
      <c r="D15" s="11"/>
      <c r="E15" s="11"/>
      <c r="F15" s="12"/>
      <c r="G15" s="29">
        <v>459219.84</v>
      </c>
      <c r="H15" s="30"/>
      <c r="I15" s="29">
        <v>0</v>
      </c>
      <c r="J15" s="30"/>
      <c r="K15" s="29" t="s">
        <v>16</v>
      </c>
      <c r="L15" s="30"/>
      <c r="M15" s="29">
        <v>5150</v>
      </c>
      <c r="N15" s="30"/>
      <c r="O15" s="29" t="s">
        <v>16</v>
      </c>
      <c r="P15" s="30"/>
      <c r="Q15" s="29" t="s">
        <v>16</v>
      </c>
      <c r="R15" s="30"/>
      <c r="S15" s="29" t="s">
        <v>16</v>
      </c>
      <c r="T15" s="30"/>
      <c r="U15" s="29" t="s">
        <v>16</v>
      </c>
      <c r="V15" s="30"/>
      <c r="W15" s="29">
        <v>464369.84</v>
      </c>
      <c r="X15" s="30"/>
    </row>
    <row r="16" spans="1:24" ht="13" x14ac:dyDescent="0.25">
      <c r="A16" s="31" t="s">
        <v>20</v>
      </c>
      <c r="B16" s="32"/>
      <c r="C16" s="32"/>
      <c r="D16" s="32"/>
      <c r="E16" s="32"/>
      <c r="F16" s="33"/>
      <c r="G16" s="34">
        <v>7820711.1799999997</v>
      </c>
      <c r="H16" s="33"/>
      <c r="I16" s="34">
        <v>5752903.5199999996</v>
      </c>
      <c r="J16" s="33"/>
      <c r="K16" s="34">
        <v>287343.18</v>
      </c>
      <c r="L16" s="33"/>
      <c r="M16" s="34">
        <v>5150</v>
      </c>
      <c r="N16" s="33"/>
      <c r="O16" s="13"/>
      <c r="P16" s="14"/>
      <c r="Q16" s="13"/>
      <c r="R16" s="14"/>
      <c r="S16" s="13"/>
      <c r="T16" s="14"/>
      <c r="U16" s="13"/>
      <c r="V16" s="14"/>
      <c r="W16" s="34">
        <v>13866107.880000001</v>
      </c>
      <c r="X16" s="33"/>
    </row>
    <row r="17" spans="1:24" ht="12.5" x14ac:dyDescent="0.25">
      <c r="A17" s="35" t="s">
        <v>21</v>
      </c>
      <c r="B17" s="36"/>
      <c r="C17" s="36"/>
      <c r="D17" s="36"/>
      <c r="E17" s="36"/>
      <c r="F17" s="28"/>
      <c r="G17" s="27" t="s">
        <v>16</v>
      </c>
      <c r="H17" s="28"/>
      <c r="I17" s="27">
        <v>4846.1000000000004</v>
      </c>
      <c r="J17" s="28"/>
      <c r="K17" s="27" t="s">
        <v>16</v>
      </c>
      <c r="L17" s="28"/>
      <c r="M17" s="27" t="s">
        <v>16</v>
      </c>
      <c r="N17" s="28"/>
      <c r="O17" s="27" t="s">
        <v>16</v>
      </c>
      <c r="P17" s="28"/>
      <c r="Q17" s="27" t="s">
        <v>16</v>
      </c>
      <c r="R17" s="28"/>
      <c r="S17" s="27" t="s">
        <v>16</v>
      </c>
      <c r="T17" s="28"/>
      <c r="U17" s="27" t="s">
        <v>16</v>
      </c>
      <c r="V17" s="28"/>
      <c r="W17" s="27">
        <v>4846.1000000000004</v>
      </c>
      <c r="X17" s="28"/>
    </row>
    <row r="18" spans="1:24" ht="12.5" x14ac:dyDescent="0.25">
      <c r="A18" s="37" t="s">
        <v>22</v>
      </c>
      <c r="B18" s="38"/>
      <c r="C18" s="38"/>
      <c r="D18" s="38"/>
      <c r="E18" s="38"/>
      <c r="F18" s="30"/>
      <c r="G18" s="29">
        <v>2331176.44</v>
      </c>
      <c r="H18" s="30"/>
      <c r="I18" s="29">
        <v>415495.42</v>
      </c>
      <c r="J18" s="30"/>
      <c r="K18" s="29" t="s">
        <v>16</v>
      </c>
      <c r="L18" s="30"/>
      <c r="M18" s="29" t="s">
        <v>16</v>
      </c>
      <c r="N18" s="30"/>
      <c r="O18" s="29" t="s">
        <v>16</v>
      </c>
      <c r="P18" s="30"/>
      <c r="Q18" s="29" t="s">
        <v>16</v>
      </c>
      <c r="R18" s="30"/>
      <c r="S18" s="29" t="s">
        <v>16</v>
      </c>
      <c r="T18" s="30"/>
      <c r="U18" s="29" t="s">
        <v>16</v>
      </c>
      <c r="V18" s="30"/>
      <c r="W18" s="29">
        <v>2746671.86</v>
      </c>
      <c r="X18" s="30"/>
    </row>
    <row r="19" spans="1:24" ht="12.5" x14ac:dyDescent="0.25">
      <c r="A19" s="37" t="s">
        <v>23</v>
      </c>
      <c r="B19" s="38"/>
      <c r="C19" s="38"/>
      <c r="D19" s="38"/>
      <c r="E19" s="38"/>
      <c r="F19" s="30"/>
      <c r="G19" s="29">
        <v>2895459.27</v>
      </c>
      <c r="H19" s="30"/>
      <c r="I19" s="29">
        <v>3822128</v>
      </c>
      <c r="J19" s="30"/>
      <c r="K19" s="29" t="s">
        <v>16</v>
      </c>
      <c r="L19" s="30"/>
      <c r="M19" s="29" t="s">
        <v>16</v>
      </c>
      <c r="N19" s="30"/>
      <c r="O19" s="29" t="s">
        <v>16</v>
      </c>
      <c r="P19" s="30"/>
      <c r="Q19" s="29" t="s">
        <v>16</v>
      </c>
      <c r="R19" s="30"/>
      <c r="S19" s="29" t="s">
        <v>16</v>
      </c>
      <c r="T19" s="30"/>
      <c r="U19" s="29" t="s">
        <v>16</v>
      </c>
      <c r="V19" s="30"/>
      <c r="W19" s="29">
        <v>6717587.2699999996</v>
      </c>
      <c r="X19" s="30"/>
    </row>
    <row r="20" spans="1:24" ht="13" x14ac:dyDescent="0.25">
      <c r="A20" s="31" t="s">
        <v>24</v>
      </c>
      <c r="B20" s="32"/>
      <c r="C20" s="32"/>
      <c r="D20" s="32"/>
      <c r="E20" s="32"/>
      <c r="F20" s="33"/>
      <c r="G20" s="34">
        <v>13047346.890000001</v>
      </c>
      <c r="H20" s="33"/>
      <c r="I20" s="34">
        <v>9995373.0399999991</v>
      </c>
      <c r="J20" s="33"/>
      <c r="K20" s="34">
        <v>287343.18</v>
      </c>
      <c r="L20" s="33"/>
      <c r="M20" s="34">
        <v>5150</v>
      </c>
      <c r="N20" s="33"/>
      <c r="O20" s="13"/>
      <c r="P20" s="14"/>
      <c r="Q20" s="13"/>
      <c r="R20" s="14"/>
      <c r="S20" s="13"/>
      <c r="T20" s="14"/>
      <c r="U20" s="13"/>
      <c r="V20" s="14"/>
      <c r="W20" s="34">
        <v>23335213.109999999</v>
      </c>
      <c r="X20" s="33"/>
    </row>
    <row r="21" spans="1:24" ht="12.7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2.5" x14ac:dyDescent="0.25">
      <c r="A22" s="39" t="s">
        <v>25</v>
      </c>
      <c r="B22" s="40"/>
      <c r="C22" s="40"/>
      <c r="D22" s="40"/>
      <c r="E22" s="40"/>
      <c r="F22" s="41"/>
      <c r="G22" s="42"/>
      <c r="H22" s="41"/>
      <c r="I22" s="42"/>
      <c r="J22" s="41"/>
      <c r="K22" s="42"/>
      <c r="L22" s="41"/>
      <c r="M22" s="42"/>
      <c r="N22" s="41"/>
      <c r="O22" s="42"/>
      <c r="P22" s="41"/>
      <c r="Q22" s="42"/>
      <c r="R22" s="41"/>
      <c r="S22" s="42"/>
      <c r="T22" s="41"/>
      <c r="U22" s="42"/>
      <c r="V22" s="41"/>
      <c r="W22" s="42"/>
      <c r="X22" s="41"/>
    </row>
    <row r="23" spans="1:24" ht="12.5" x14ac:dyDescent="0.25">
      <c r="A23" s="7" t="s">
        <v>26</v>
      </c>
      <c r="B23" s="3"/>
      <c r="C23" s="3"/>
      <c r="D23" s="3"/>
      <c r="E23" s="3"/>
      <c r="F23" s="4"/>
      <c r="G23" s="43">
        <v>5468498.4000000004</v>
      </c>
      <c r="H23" s="44"/>
      <c r="I23" s="43">
        <v>28365201.48</v>
      </c>
      <c r="J23" s="44"/>
      <c r="K23" s="43" t="s">
        <v>16</v>
      </c>
      <c r="L23" s="44"/>
      <c r="M23" s="43" t="s">
        <v>16</v>
      </c>
      <c r="N23" s="44"/>
      <c r="O23" s="43" t="s">
        <v>16</v>
      </c>
      <c r="P23" s="44"/>
      <c r="Q23" s="43" t="s">
        <v>16</v>
      </c>
      <c r="R23" s="44"/>
      <c r="S23" s="43" t="s">
        <v>16</v>
      </c>
      <c r="T23" s="44"/>
      <c r="U23" s="43" t="s">
        <v>16</v>
      </c>
      <c r="V23" s="44"/>
      <c r="W23" s="43">
        <v>33833699.880000003</v>
      </c>
      <c r="X23" s="44"/>
    </row>
    <row r="24" spans="1:24" ht="12.5" x14ac:dyDescent="0.25">
      <c r="A24" s="7" t="s">
        <v>27</v>
      </c>
      <c r="B24" s="5"/>
      <c r="C24" s="5"/>
      <c r="D24" s="5"/>
      <c r="E24" s="5"/>
      <c r="F24" s="6"/>
      <c r="G24" s="45">
        <v>10690442.66</v>
      </c>
      <c r="H24" s="46"/>
      <c r="I24" s="45">
        <v>46551.23</v>
      </c>
      <c r="J24" s="46"/>
      <c r="K24" s="45" t="s">
        <v>16</v>
      </c>
      <c r="L24" s="46"/>
      <c r="M24" s="45" t="s">
        <v>16</v>
      </c>
      <c r="N24" s="46"/>
      <c r="O24" s="45" t="s">
        <v>16</v>
      </c>
      <c r="P24" s="46"/>
      <c r="Q24" s="45" t="s">
        <v>16</v>
      </c>
      <c r="R24" s="46"/>
      <c r="S24" s="45" t="s">
        <v>16</v>
      </c>
      <c r="T24" s="46"/>
      <c r="U24" s="45" t="s">
        <v>16</v>
      </c>
      <c r="V24" s="46"/>
      <c r="W24" s="45">
        <v>10736993.890000001</v>
      </c>
      <c r="X24" s="46"/>
    </row>
    <row r="25" spans="1:24" ht="12.5" x14ac:dyDescent="0.25">
      <c r="A25" s="7" t="s">
        <v>28</v>
      </c>
      <c r="B25" s="5"/>
      <c r="C25" s="5"/>
      <c r="D25" s="5"/>
      <c r="E25" s="5"/>
      <c r="F25" s="6"/>
      <c r="G25" s="45">
        <v>4583399.75</v>
      </c>
      <c r="H25" s="46"/>
      <c r="I25" s="45">
        <v>4166558.22</v>
      </c>
      <c r="J25" s="46"/>
      <c r="K25" s="45" t="s">
        <v>16</v>
      </c>
      <c r="L25" s="46"/>
      <c r="M25" s="45" t="s">
        <v>16</v>
      </c>
      <c r="N25" s="46"/>
      <c r="O25" s="45" t="s">
        <v>16</v>
      </c>
      <c r="P25" s="46"/>
      <c r="Q25" s="45" t="s">
        <v>16</v>
      </c>
      <c r="R25" s="46"/>
      <c r="S25" s="45" t="s">
        <v>16</v>
      </c>
      <c r="T25" s="46"/>
      <c r="U25" s="45" t="s">
        <v>16</v>
      </c>
      <c r="V25" s="46"/>
      <c r="W25" s="45">
        <v>8749957.9700000007</v>
      </c>
      <c r="X25" s="46"/>
    </row>
    <row r="26" spans="1:24" ht="12.5" x14ac:dyDescent="0.25">
      <c r="A26" s="7" t="s">
        <v>29</v>
      </c>
      <c r="B26" s="5"/>
      <c r="C26" s="5"/>
      <c r="D26" s="5"/>
      <c r="E26" s="5"/>
      <c r="F26" s="6"/>
      <c r="G26" s="45">
        <v>5405929.29</v>
      </c>
      <c r="H26" s="46"/>
      <c r="I26" s="45">
        <v>4618230.2699999996</v>
      </c>
      <c r="J26" s="46"/>
      <c r="K26" s="45" t="s">
        <v>16</v>
      </c>
      <c r="L26" s="46"/>
      <c r="M26" s="45" t="s">
        <v>16</v>
      </c>
      <c r="N26" s="46"/>
      <c r="O26" s="45" t="s">
        <v>16</v>
      </c>
      <c r="P26" s="46"/>
      <c r="Q26" s="45" t="s">
        <v>16</v>
      </c>
      <c r="R26" s="46"/>
      <c r="S26" s="45" t="s">
        <v>16</v>
      </c>
      <c r="T26" s="46"/>
      <c r="U26" s="45" t="s">
        <v>16</v>
      </c>
      <c r="V26" s="46"/>
      <c r="W26" s="45">
        <v>10024159.560000001</v>
      </c>
      <c r="X26" s="46"/>
    </row>
    <row r="27" spans="1:24" ht="12.5" x14ac:dyDescent="0.25">
      <c r="A27" s="7" t="s">
        <v>30</v>
      </c>
      <c r="B27" s="5"/>
      <c r="C27" s="5"/>
      <c r="D27" s="5"/>
      <c r="E27" s="5"/>
      <c r="F27" s="6"/>
      <c r="G27" s="45">
        <v>4313923.8099999996</v>
      </c>
      <c r="H27" s="46"/>
      <c r="I27" s="45">
        <v>55233.24</v>
      </c>
      <c r="J27" s="46"/>
      <c r="K27" s="45" t="s">
        <v>16</v>
      </c>
      <c r="L27" s="46"/>
      <c r="M27" s="45" t="s">
        <v>16</v>
      </c>
      <c r="N27" s="46"/>
      <c r="O27" s="45" t="s">
        <v>16</v>
      </c>
      <c r="P27" s="46"/>
      <c r="Q27" s="45" t="s">
        <v>16</v>
      </c>
      <c r="R27" s="46"/>
      <c r="S27" s="45" t="s">
        <v>16</v>
      </c>
      <c r="T27" s="46"/>
      <c r="U27" s="45" t="s">
        <v>16</v>
      </c>
      <c r="V27" s="46"/>
      <c r="W27" s="45">
        <v>4369157.05</v>
      </c>
      <c r="X27" s="46"/>
    </row>
    <row r="28" spans="1:24" ht="12.5" x14ac:dyDescent="0.25">
      <c r="A28" s="7" t="s">
        <v>31</v>
      </c>
      <c r="B28" s="5"/>
      <c r="C28" s="5"/>
      <c r="D28" s="5"/>
      <c r="E28" s="5"/>
      <c r="F28" s="6"/>
      <c r="G28" s="45">
        <v>2410598.2999999998</v>
      </c>
      <c r="H28" s="46"/>
      <c r="I28" s="45" t="s">
        <v>16</v>
      </c>
      <c r="J28" s="46"/>
      <c r="K28" s="45" t="s">
        <v>16</v>
      </c>
      <c r="L28" s="46"/>
      <c r="M28" s="45" t="s">
        <v>16</v>
      </c>
      <c r="N28" s="46"/>
      <c r="O28" s="45" t="s">
        <v>16</v>
      </c>
      <c r="P28" s="46"/>
      <c r="Q28" s="45" t="s">
        <v>16</v>
      </c>
      <c r="R28" s="46"/>
      <c r="S28" s="45" t="s">
        <v>16</v>
      </c>
      <c r="T28" s="46"/>
      <c r="U28" s="45" t="s">
        <v>16</v>
      </c>
      <c r="V28" s="46"/>
      <c r="W28" s="45">
        <v>2410598.2999999998</v>
      </c>
      <c r="X28" s="46"/>
    </row>
    <row r="29" spans="1:24" ht="12.5" x14ac:dyDescent="0.25">
      <c r="A29" s="7" t="s">
        <v>32</v>
      </c>
      <c r="B29" s="5"/>
      <c r="C29" s="5"/>
      <c r="D29" s="5"/>
      <c r="E29" s="5"/>
      <c r="F29" s="6"/>
      <c r="G29" s="45">
        <v>4023275.92</v>
      </c>
      <c r="H29" s="46"/>
      <c r="I29" s="45">
        <v>2037641.67</v>
      </c>
      <c r="J29" s="46"/>
      <c r="K29" s="45" t="s">
        <v>16</v>
      </c>
      <c r="L29" s="46"/>
      <c r="M29" s="45" t="s">
        <v>16</v>
      </c>
      <c r="N29" s="46"/>
      <c r="O29" s="45" t="s">
        <v>16</v>
      </c>
      <c r="P29" s="46"/>
      <c r="Q29" s="45" t="s">
        <v>16</v>
      </c>
      <c r="R29" s="46"/>
      <c r="S29" s="45" t="s">
        <v>16</v>
      </c>
      <c r="T29" s="46"/>
      <c r="U29" s="45" t="s">
        <v>16</v>
      </c>
      <c r="V29" s="46"/>
      <c r="W29" s="45">
        <v>6060917.5899999999</v>
      </c>
      <c r="X29" s="46"/>
    </row>
    <row r="30" spans="1:24" ht="13" x14ac:dyDescent="0.25">
      <c r="A30" s="51" t="s">
        <v>33</v>
      </c>
      <c r="B30" s="32"/>
      <c r="C30" s="32"/>
      <c r="D30" s="32"/>
      <c r="E30" s="32"/>
      <c r="F30" s="33"/>
      <c r="G30" s="34">
        <v>36896068.130000003</v>
      </c>
      <c r="H30" s="33"/>
      <c r="I30" s="34">
        <v>39289416.109999999</v>
      </c>
      <c r="J30" s="33"/>
      <c r="K30" s="34" t="s">
        <v>16</v>
      </c>
      <c r="L30" s="33"/>
      <c r="M30" s="34" t="s">
        <v>16</v>
      </c>
      <c r="N30" s="33"/>
      <c r="O30" s="34" t="s">
        <v>16</v>
      </c>
      <c r="P30" s="33"/>
      <c r="Q30" s="34" t="s">
        <v>16</v>
      </c>
      <c r="R30" s="33"/>
      <c r="S30" s="34" t="s">
        <v>16</v>
      </c>
      <c r="T30" s="33"/>
      <c r="U30" s="34" t="s">
        <v>16</v>
      </c>
      <c r="V30" s="33"/>
      <c r="W30" s="34">
        <v>76185484.239999995</v>
      </c>
      <c r="X30" s="33"/>
    </row>
    <row r="31" spans="1:24" ht="13" x14ac:dyDescent="0.25">
      <c r="A31" s="47" t="s">
        <v>34</v>
      </c>
      <c r="B31" s="48"/>
      <c r="C31" s="48"/>
      <c r="D31" s="48"/>
      <c r="E31" s="48"/>
      <c r="F31" s="49"/>
      <c r="G31" s="50">
        <v>0</v>
      </c>
      <c r="H31" s="49"/>
      <c r="I31" s="50">
        <v>0</v>
      </c>
      <c r="J31" s="49"/>
      <c r="K31" s="50">
        <v>0</v>
      </c>
      <c r="L31" s="49"/>
      <c r="M31" s="50">
        <v>3345336.93</v>
      </c>
      <c r="N31" s="49"/>
      <c r="O31" s="50">
        <v>0</v>
      </c>
      <c r="P31" s="49"/>
      <c r="Q31" s="50">
        <v>0</v>
      </c>
      <c r="R31" s="49"/>
      <c r="S31" s="50">
        <v>0</v>
      </c>
      <c r="T31" s="49"/>
      <c r="U31" s="50">
        <v>0</v>
      </c>
      <c r="V31" s="49"/>
      <c r="W31" s="50">
        <v>3345336.93</v>
      </c>
      <c r="X31" s="49"/>
    </row>
    <row r="32" spans="1:24" ht="12.75" customHeight="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2.5" x14ac:dyDescent="0.25">
      <c r="A33" s="52" t="s">
        <v>35</v>
      </c>
      <c r="B33" s="53"/>
      <c r="C33" s="53"/>
      <c r="D33" s="53"/>
      <c r="E33" s="53"/>
      <c r="F33" s="54"/>
      <c r="G33" s="43">
        <v>-23848721.239999998</v>
      </c>
      <c r="H33" s="44"/>
      <c r="I33" s="43">
        <v>-29294043.07</v>
      </c>
      <c r="J33" s="44"/>
      <c r="K33" s="43">
        <v>287343.18</v>
      </c>
      <c r="L33" s="44"/>
      <c r="M33" s="43">
        <v>-3340186.93</v>
      </c>
      <c r="N33" s="44"/>
      <c r="O33" s="43">
        <v>0</v>
      </c>
      <c r="P33" s="44"/>
      <c r="Q33" s="43">
        <v>0</v>
      </c>
      <c r="R33" s="44"/>
      <c r="S33" s="43">
        <v>0</v>
      </c>
      <c r="T33" s="44"/>
      <c r="U33" s="43">
        <v>0</v>
      </c>
      <c r="V33" s="44"/>
      <c r="W33" s="43">
        <v>-56195608.060000002</v>
      </c>
      <c r="X33" s="44"/>
    </row>
    <row r="34" spans="1:24" ht="12.5" x14ac:dyDescent="0.25">
      <c r="A34" s="61" t="s">
        <v>36</v>
      </c>
      <c r="B34" s="62"/>
      <c r="C34" s="62"/>
      <c r="D34" s="62"/>
      <c r="E34" s="62"/>
      <c r="F34" s="56"/>
      <c r="G34" s="55" t="s">
        <v>4</v>
      </c>
      <c r="H34" s="56"/>
      <c r="I34" s="55" t="s">
        <v>5</v>
      </c>
      <c r="J34" s="56"/>
      <c r="K34" s="55" t="s">
        <v>6</v>
      </c>
      <c r="L34" s="56"/>
      <c r="M34" s="55" t="s">
        <v>7</v>
      </c>
      <c r="N34" s="56"/>
      <c r="O34" s="55" t="s">
        <v>37</v>
      </c>
      <c r="P34" s="56"/>
      <c r="Q34" s="55" t="s">
        <v>38</v>
      </c>
      <c r="R34" s="56"/>
      <c r="S34" s="55" t="s">
        <v>39</v>
      </c>
      <c r="T34" s="56"/>
      <c r="U34" s="55" t="s">
        <v>11</v>
      </c>
      <c r="V34" s="56"/>
      <c r="W34" s="55" t="s">
        <v>12</v>
      </c>
      <c r="X34" s="56"/>
    </row>
    <row r="35" spans="1:24" ht="12.5" x14ac:dyDescent="0.25">
      <c r="A35" s="57" t="s">
        <v>40</v>
      </c>
      <c r="B35" s="58"/>
      <c r="C35" s="58"/>
      <c r="D35" s="58"/>
      <c r="E35" s="58"/>
      <c r="F35" s="59"/>
      <c r="G35" s="60">
        <v>0</v>
      </c>
      <c r="H35" s="59"/>
      <c r="I35" s="60">
        <v>0</v>
      </c>
      <c r="J35" s="59"/>
      <c r="K35" s="60">
        <v>-2530362.4900000002</v>
      </c>
      <c r="L35" s="59"/>
      <c r="M35" s="60">
        <v>0</v>
      </c>
      <c r="N35" s="59"/>
      <c r="O35" s="60">
        <v>0</v>
      </c>
      <c r="P35" s="59"/>
      <c r="Q35" s="60">
        <v>0</v>
      </c>
      <c r="R35" s="59"/>
      <c r="S35" s="60">
        <v>0</v>
      </c>
      <c r="T35" s="59"/>
      <c r="U35" s="60">
        <v>0</v>
      </c>
      <c r="V35" s="59"/>
      <c r="W35" s="60">
        <v>-2530362.4900000002</v>
      </c>
      <c r="X35" s="59"/>
    </row>
    <row r="36" spans="1:24" ht="13" x14ac:dyDescent="0.25">
      <c r="A36" s="65" t="s">
        <v>41</v>
      </c>
      <c r="B36" s="58"/>
      <c r="C36" s="58"/>
      <c r="D36" s="58"/>
      <c r="E36" s="58"/>
      <c r="F36" s="59"/>
      <c r="G36" s="63">
        <f>+G35</f>
        <v>0</v>
      </c>
      <c r="H36" s="59"/>
      <c r="I36" s="63">
        <f t="shared" ref="I36" si="0">+I35</f>
        <v>0</v>
      </c>
      <c r="J36" s="59"/>
      <c r="K36" s="63">
        <f t="shared" ref="K36" si="1">+K35</f>
        <v>-2530362.4900000002</v>
      </c>
      <c r="L36" s="59"/>
      <c r="M36" s="63">
        <f t="shared" ref="M36" si="2">+M35</f>
        <v>0</v>
      </c>
      <c r="N36" s="59"/>
      <c r="O36" s="63">
        <f t="shared" ref="O36" si="3">+O35</f>
        <v>0</v>
      </c>
      <c r="P36" s="59"/>
      <c r="Q36" s="63">
        <f t="shared" ref="Q36" si="4">+Q35</f>
        <v>0</v>
      </c>
      <c r="R36" s="59"/>
      <c r="S36" s="63">
        <f t="shared" ref="S36" si="5">+S35</f>
        <v>0</v>
      </c>
      <c r="T36" s="59"/>
      <c r="U36" s="63">
        <f t="shared" ref="U36" si="6">+U35</f>
        <v>0</v>
      </c>
      <c r="V36" s="59"/>
      <c r="W36" s="63">
        <v>-2530362.4900000002</v>
      </c>
      <c r="X36" s="59"/>
    </row>
    <row r="37" spans="1:24" ht="12.5" x14ac:dyDescent="0.25">
      <c r="A37" s="52" t="s">
        <v>42</v>
      </c>
      <c r="B37" s="53"/>
      <c r="C37" s="53"/>
      <c r="D37" s="53"/>
      <c r="E37" s="53"/>
      <c r="F37" s="54"/>
      <c r="G37" s="64"/>
      <c r="H37" s="54"/>
      <c r="I37" s="64"/>
      <c r="J37" s="54"/>
      <c r="K37" s="64"/>
      <c r="L37" s="54"/>
      <c r="M37" s="64"/>
      <c r="N37" s="54"/>
      <c r="O37" s="64"/>
      <c r="P37" s="54"/>
      <c r="Q37" s="64"/>
      <c r="R37" s="54"/>
      <c r="S37" s="64"/>
      <c r="T37" s="54"/>
      <c r="U37" s="64"/>
      <c r="V37" s="54"/>
      <c r="W37" s="64"/>
      <c r="X37" s="54"/>
    </row>
    <row r="38" spans="1:24" ht="12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2.5" x14ac:dyDescent="0.25">
      <c r="A39" s="52" t="s">
        <v>43</v>
      </c>
      <c r="B39" s="53"/>
      <c r="C39" s="53"/>
      <c r="D39" s="53"/>
      <c r="E39" s="53"/>
      <c r="F39" s="54"/>
      <c r="G39" s="43">
        <v>-23848721.239999998</v>
      </c>
      <c r="H39" s="44"/>
      <c r="I39" s="43">
        <v>-29294043.07</v>
      </c>
      <c r="J39" s="44"/>
      <c r="K39" s="43">
        <v>2817705.67</v>
      </c>
      <c r="L39" s="44"/>
      <c r="M39" s="43">
        <v>-3340186.93</v>
      </c>
      <c r="N39" s="44"/>
      <c r="O39" s="43"/>
      <c r="P39" s="44"/>
      <c r="Q39" s="43"/>
      <c r="R39" s="44"/>
      <c r="S39" s="43"/>
      <c r="T39" s="44"/>
      <c r="U39" s="43"/>
      <c r="V39" s="44"/>
      <c r="W39" s="43">
        <f>SUM(A39:V39)</f>
        <v>-53665245.57</v>
      </c>
      <c r="X39" s="44"/>
    </row>
    <row r="40" spans="1:24" ht="13" x14ac:dyDescent="0.25">
      <c r="A40" s="66" t="s">
        <v>44</v>
      </c>
      <c r="B40" s="32"/>
      <c r="C40" s="32"/>
      <c r="D40" s="32"/>
      <c r="E40" s="32"/>
      <c r="F40" s="33"/>
      <c r="G40" s="34">
        <v>82133075</v>
      </c>
      <c r="H40" s="33"/>
      <c r="I40" s="34">
        <v>0</v>
      </c>
      <c r="J40" s="33"/>
      <c r="K40" s="34">
        <v>48577884</v>
      </c>
      <c r="L40" s="33"/>
      <c r="M40" s="34">
        <v>-537200</v>
      </c>
      <c r="N40" s="33"/>
      <c r="O40" s="34">
        <v>525853</v>
      </c>
      <c r="P40" s="33"/>
      <c r="Q40" s="34">
        <v>7396441</v>
      </c>
      <c r="R40" s="33"/>
      <c r="S40" s="34">
        <v>0</v>
      </c>
      <c r="T40" s="33"/>
      <c r="U40" s="34">
        <v>0</v>
      </c>
      <c r="V40" s="33"/>
      <c r="W40" s="34">
        <f>SUM(A40:V40)</f>
        <v>138096053</v>
      </c>
      <c r="X40" s="33"/>
    </row>
    <row r="41" spans="1:24" ht="13" x14ac:dyDescent="0.25">
      <c r="A41" s="66" t="s">
        <v>45</v>
      </c>
      <c r="B41" s="32"/>
      <c r="C41" s="32"/>
      <c r="D41" s="32"/>
      <c r="E41" s="32"/>
      <c r="F41" s="33"/>
      <c r="G41" s="34">
        <f>+G39+G40</f>
        <v>58284353.760000005</v>
      </c>
      <c r="H41" s="33"/>
      <c r="I41" s="34">
        <f t="shared" ref="I41" si="7">+I39+I40</f>
        <v>-29294043.07</v>
      </c>
      <c r="J41" s="33"/>
      <c r="K41" s="34">
        <f t="shared" ref="K41" si="8">+K39+K40</f>
        <v>51395589.670000002</v>
      </c>
      <c r="L41" s="33"/>
      <c r="M41" s="34">
        <f t="shared" ref="M41" si="9">+M39+M40</f>
        <v>-3877386.93</v>
      </c>
      <c r="N41" s="33"/>
      <c r="O41" s="34">
        <f t="shared" ref="O41" si="10">+O39+O40</f>
        <v>525853</v>
      </c>
      <c r="P41" s="33"/>
      <c r="Q41" s="34">
        <f t="shared" ref="Q41" si="11">+Q39+Q40</f>
        <v>7396441</v>
      </c>
      <c r="R41" s="33"/>
      <c r="S41" s="34">
        <f t="shared" ref="S41" si="12">+S39+S40</f>
        <v>0</v>
      </c>
      <c r="T41" s="33"/>
      <c r="U41" s="34">
        <f t="shared" ref="U41" si="13">+U39+U40</f>
        <v>0</v>
      </c>
      <c r="V41" s="33"/>
      <c r="W41" s="34">
        <f>SUM(A41:V41)</f>
        <v>84430807.430000007</v>
      </c>
      <c r="X41" s="33"/>
    </row>
  </sheetData>
  <mergeCells count="271">
    <mergeCell ref="W40:X40"/>
    <mergeCell ref="A41:F41"/>
    <mergeCell ref="G41:H41"/>
    <mergeCell ref="I41:J41"/>
    <mergeCell ref="K41:L41"/>
    <mergeCell ref="M41:N41"/>
    <mergeCell ref="O41:P41"/>
    <mergeCell ref="Q41:R41"/>
    <mergeCell ref="S41:T41"/>
    <mergeCell ref="U41:V41"/>
    <mergeCell ref="W41:X41"/>
    <mergeCell ref="A40:F40"/>
    <mergeCell ref="G40:H40"/>
    <mergeCell ref="I40:J40"/>
    <mergeCell ref="K40:L40"/>
    <mergeCell ref="M40:N40"/>
    <mergeCell ref="O40:P40"/>
    <mergeCell ref="Q40:R40"/>
    <mergeCell ref="S40:T40"/>
    <mergeCell ref="U40:V40"/>
    <mergeCell ref="A38:X38"/>
    <mergeCell ref="A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W36:X36"/>
    <mergeCell ref="A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A36:F36"/>
    <mergeCell ref="G36:H36"/>
    <mergeCell ref="I36:J36"/>
    <mergeCell ref="K36:L36"/>
    <mergeCell ref="M36:N36"/>
    <mergeCell ref="O36:P36"/>
    <mergeCell ref="Q36:R36"/>
    <mergeCell ref="S36:T36"/>
    <mergeCell ref="U36:V36"/>
    <mergeCell ref="W34:X34"/>
    <mergeCell ref="A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A34:F34"/>
    <mergeCell ref="G34:H34"/>
    <mergeCell ref="I34:J34"/>
    <mergeCell ref="K34:L34"/>
    <mergeCell ref="M34:N34"/>
    <mergeCell ref="O34:P34"/>
    <mergeCell ref="Q34:R34"/>
    <mergeCell ref="S34:T34"/>
    <mergeCell ref="U34:V34"/>
    <mergeCell ref="A32:X32"/>
    <mergeCell ref="A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W30:X30"/>
    <mergeCell ref="A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A30:F30"/>
    <mergeCell ref="G30:H30"/>
    <mergeCell ref="I30:J30"/>
    <mergeCell ref="K30:L30"/>
    <mergeCell ref="M30:N30"/>
    <mergeCell ref="O30:P30"/>
    <mergeCell ref="Q30:R30"/>
    <mergeCell ref="S30:T30"/>
    <mergeCell ref="U30:V30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A20:F20"/>
    <mergeCell ref="G20:H20"/>
    <mergeCell ref="I20:J20"/>
    <mergeCell ref="K20:L20"/>
    <mergeCell ref="M20:N20"/>
    <mergeCell ref="W20:X20"/>
    <mergeCell ref="A21:X21"/>
    <mergeCell ref="A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W18:X18"/>
    <mergeCell ref="A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A18:F18"/>
    <mergeCell ref="G18:H18"/>
    <mergeCell ref="I18:J18"/>
    <mergeCell ref="K18:L18"/>
    <mergeCell ref="M18:N18"/>
    <mergeCell ref="O18:P18"/>
    <mergeCell ref="Q18:R18"/>
    <mergeCell ref="S18:T18"/>
    <mergeCell ref="U18:V18"/>
    <mergeCell ref="A16:F16"/>
    <mergeCell ref="G16:H16"/>
    <mergeCell ref="I16:J16"/>
    <mergeCell ref="K16:L16"/>
    <mergeCell ref="M16:N16"/>
    <mergeCell ref="W16:X16"/>
    <mergeCell ref="A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G13:H13"/>
    <mergeCell ref="I13:J13"/>
    <mergeCell ref="K13:L13"/>
    <mergeCell ref="M13:N13"/>
    <mergeCell ref="O13:P13"/>
    <mergeCell ref="Q13:R13"/>
    <mergeCell ref="S13:T13"/>
    <mergeCell ref="U13:V13"/>
    <mergeCell ref="W13:X13"/>
    <mergeCell ref="A10:X10"/>
    <mergeCell ref="A11:X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A1:X2"/>
    <mergeCell ref="A3:X3"/>
    <mergeCell ref="A4:X5"/>
    <mergeCell ref="A6:X6"/>
    <mergeCell ref="A7:X7"/>
    <mergeCell ref="A9:F9"/>
    <mergeCell ref="G9:H9"/>
    <mergeCell ref="I9:J9"/>
    <mergeCell ref="K9:L9"/>
    <mergeCell ref="M9:N9"/>
    <mergeCell ref="O9:P9"/>
    <mergeCell ref="Q9:R9"/>
    <mergeCell ref="S9:T9"/>
    <mergeCell ref="U9:V9"/>
    <mergeCell ref="W9:X9"/>
  </mergeCells>
  <pageMargins left="0.25" right="0.25" top="0.75" bottom="0.75" header="0.3" footer="0.3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workbookViewId="0">
      <selection sqref="A1:X2"/>
    </sheetView>
  </sheetViews>
  <sheetFormatPr defaultRowHeight="12.75" customHeight="1" x14ac:dyDescent="0.25"/>
  <cols>
    <col min="1" max="1" width="35.26953125" style="1" bestFit="1" customWidth="1"/>
    <col min="2" max="5" width="6.1796875" style="1" bestFit="1" customWidth="1"/>
    <col min="6" max="11" width="10" style="1" bestFit="1" customWidth="1"/>
    <col min="12" max="12" width="7.7265625" style="1" bestFit="1" customWidth="1"/>
    <col min="13" max="13" width="7.54296875" style="1" bestFit="1" customWidth="1"/>
    <col min="14" max="15" width="13.7265625" style="1" bestFit="1" customWidth="1"/>
    <col min="16" max="17" width="12.453125" style="1" bestFit="1" customWidth="1"/>
    <col min="18" max="19" width="20.08984375" style="1" bestFit="1" customWidth="1"/>
    <col min="20" max="21" width="10" style="1" hidden="1" customWidth="1"/>
    <col min="22" max="23" width="7.54296875" style="1" bestFit="1" customWidth="1"/>
    <col min="24" max="16384" width="8.7265625" style="1"/>
  </cols>
  <sheetData>
    <row r="1" spans="1:24" ht="19.5" customHeight="1" x14ac:dyDescent="0.25">
      <c r="A1" s="15" t="s">
        <v>75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9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9.5" customHeight="1" x14ac:dyDescent="0.25">
      <c r="A3" s="17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4" ht="19.5" customHeight="1" x14ac:dyDescent="0.25">
      <c r="A4" s="17" t="s">
        <v>46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4" ht="19.5" customHeight="1" x14ac:dyDescent="0.25">
      <c r="A5" s="17" t="s">
        <v>47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4" ht="12.75" customHeight="1" x14ac:dyDescent="0.25">
      <c r="A6" s="17" t="s">
        <v>74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4" ht="12.75" customHeight="1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4" ht="13" x14ac:dyDescent="0.25">
      <c r="A8" s="67" t="s">
        <v>3</v>
      </c>
      <c r="B8" s="68"/>
      <c r="C8" s="68"/>
      <c r="D8" s="68"/>
      <c r="E8" s="69"/>
      <c r="F8" s="70" t="s">
        <v>4</v>
      </c>
      <c r="G8" s="69"/>
      <c r="H8" s="70" t="s">
        <v>5</v>
      </c>
      <c r="I8" s="69"/>
      <c r="J8" s="70" t="s">
        <v>6</v>
      </c>
      <c r="K8" s="69"/>
      <c r="L8" s="70" t="s">
        <v>7</v>
      </c>
      <c r="M8" s="69"/>
      <c r="N8" s="70" t="s">
        <v>48</v>
      </c>
      <c r="O8" s="69"/>
      <c r="P8" s="70" t="s">
        <v>49</v>
      </c>
      <c r="Q8" s="69"/>
      <c r="R8" s="70" t="s">
        <v>10</v>
      </c>
      <c r="S8" s="69"/>
      <c r="T8" s="70" t="s">
        <v>11</v>
      </c>
      <c r="U8" s="69"/>
      <c r="V8" s="70" t="s">
        <v>12</v>
      </c>
      <c r="W8" s="71"/>
    </row>
    <row r="9" spans="1:24" ht="13" x14ac:dyDescent="0.25">
      <c r="A9" s="77" t="s">
        <v>50</v>
      </c>
      <c r="B9" s="32"/>
      <c r="C9" s="32"/>
      <c r="D9" s="32"/>
      <c r="E9" s="33"/>
      <c r="F9" s="72"/>
      <c r="G9" s="33"/>
      <c r="H9" s="72"/>
      <c r="I9" s="33"/>
      <c r="J9" s="72"/>
      <c r="K9" s="33"/>
      <c r="L9" s="72"/>
      <c r="M9" s="33"/>
      <c r="N9" s="72"/>
      <c r="O9" s="33"/>
      <c r="P9" s="72"/>
      <c r="Q9" s="33"/>
      <c r="R9" s="72"/>
      <c r="S9" s="33"/>
      <c r="T9" s="72"/>
      <c r="U9" s="33"/>
      <c r="V9" s="72"/>
      <c r="W9" s="33"/>
    </row>
    <row r="10" spans="1:24" ht="13" x14ac:dyDescent="0.25">
      <c r="A10" s="73" t="s">
        <v>51</v>
      </c>
      <c r="B10" s="74"/>
      <c r="C10" s="74"/>
      <c r="D10" s="74"/>
      <c r="E10" s="75"/>
      <c r="F10" s="76"/>
      <c r="G10" s="75"/>
      <c r="H10" s="76"/>
      <c r="I10" s="75"/>
      <c r="J10" s="76"/>
      <c r="K10" s="75"/>
      <c r="L10" s="76"/>
      <c r="M10" s="75"/>
      <c r="N10" s="76"/>
      <c r="O10" s="75"/>
      <c r="P10" s="76"/>
      <c r="Q10" s="75"/>
      <c r="R10" s="76"/>
      <c r="S10" s="75"/>
      <c r="T10" s="76"/>
      <c r="U10" s="75"/>
      <c r="V10" s="76"/>
      <c r="W10" s="75"/>
    </row>
    <row r="11" spans="1:24" ht="13" thickBot="1" x14ac:dyDescent="0.3">
      <c r="A11" s="2" t="s">
        <v>52</v>
      </c>
      <c r="B11" s="3"/>
      <c r="C11" s="3"/>
      <c r="D11" s="3"/>
      <c r="E11" s="4"/>
      <c r="F11" s="43">
        <f>-24966130.64+106310541-9419858-27101557+10249804+3078288</f>
        <v>58151087.359999999</v>
      </c>
      <c r="G11" s="44"/>
      <c r="H11" s="43">
        <f>-29743883.92-8311924+8311924+922360+1035200</f>
        <v>-27786323.920000002</v>
      </c>
      <c r="I11" s="44"/>
      <c r="J11" s="43">
        <f>-7345097.74+37652832+1</f>
        <v>30307735.259999998</v>
      </c>
      <c r="K11" s="44"/>
      <c r="L11" s="43">
        <f>-3850868.26-15072.21</f>
        <v>-3865940.4699999997</v>
      </c>
      <c r="M11" s="44"/>
      <c r="N11" s="43">
        <v>525853</v>
      </c>
      <c r="O11" s="44"/>
      <c r="P11" s="43">
        <v>7396441</v>
      </c>
      <c r="Q11" s="44"/>
      <c r="R11" s="43">
        <v>8626941.1400000006</v>
      </c>
      <c r="S11" s="44"/>
      <c r="T11" s="43"/>
      <c r="U11" s="44"/>
      <c r="V11" s="43">
        <f>SUM(A11:U11)</f>
        <v>73355793.370000005</v>
      </c>
      <c r="W11" s="78"/>
    </row>
    <row r="12" spans="1:24" ht="13" thickBot="1" x14ac:dyDescent="0.3">
      <c r="A12" s="2" t="s">
        <v>53</v>
      </c>
      <c r="B12" s="5"/>
      <c r="C12" s="5"/>
      <c r="D12" s="5"/>
      <c r="E12" s="6"/>
      <c r="F12" s="45"/>
      <c r="G12" s="46"/>
      <c r="H12" s="45"/>
      <c r="I12" s="46"/>
      <c r="J12" s="45">
        <f>10547938.13+10548029.37</f>
        <v>21095967.5</v>
      </c>
      <c r="K12" s="46"/>
      <c r="L12" s="45"/>
      <c r="M12" s="46"/>
      <c r="N12" s="45"/>
      <c r="O12" s="46"/>
      <c r="P12" s="45"/>
      <c r="Q12" s="46"/>
      <c r="R12" s="45"/>
      <c r="S12" s="46"/>
      <c r="T12" s="45"/>
      <c r="U12" s="46"/>
      <c r="V12" s="43">
        <f>SUM(A12:U12)</f>
        <v>21095967.5</v>
      </c>
      <c r="W12" s="78"/>
    </row>
    <row r="13" spans="1:24" ht="13.5" thickBot="1" x14ac:dyDescent="0.3">
      <c r="A13" s="31" t="s">
        <v>54</v>
      </c>
      <c r="B13" s="32"/>
      <c r="C13" s="32"/>
      <c r="D13" s="32"/>
      <c r="E13" s="33"/>
      <c r="F13" s="34">
        <f>+F11+F12</f>
        <v>58151087.359999999</v>
      </c>
      <c r="G13" s="33"/>
      <c r="H13" s="34">
        <f t="shared" ref="H13" si="0">+H11+H12</f>
        <v>-27786323.920000002</v>
      </c>
      <c r="I13" s="33"/>
      <c r="J13" s="34">
        <f t="shared" ref="J13" si="1">+J11+J12</f>
        <v>51403702.759999998</v>
      </c>
      <c r="K13" s="33"/>
      <c r="L13" s="34">
        <f t="shared" ref="L13" si="2">+L11+L12</f>
        <v>-3865940.4699999997</v>
      </c>
      <c r="M13" s="33"/>
      <c r="N13" s="34">
        <f t="shared" ref="N13" si="3">+N11+N12</f>
        <v>525853</v>
      </c>
      <c r="O13" s="33"/>
      <c r="P13" s="34">
        <f t="shared" ref="P13" si="4">+P11+P12</f>
        <v>7396441</v>
      </c>
      <c r="Q13" s="33"/>
      <c r="R13" s="34">
        <f t="shared" ref="R13" si="5">+R11+R12</f>
        <v>8626941.1400000006</v>
      </c>
      <c r="S13" s="33"/>
      <c r="T13" s="34">
        <f t="shared" ref="T13" si="6">+T11+T12</f>
        <v>0</v>
      </c>
      <c r="U13" s="33"/>
      <c r="V13" s="34">
        <f>SUM(A13:U13)</f>
        <v>94451760.86999999</v>
      </c>
      <c r="W13" s="33"/>
    </row>
    <row r="14" spans="1:24" ht="13.5" thickBot="1" x14ac:dyDescent="0.3">
      <c r="A14" s="73" t="s">
        <v>55</v>
      </c>
      <c r="B14" s="74"/>
      <c r="C14" s="74"/>
      <c r="D14" s="74"/>
      <c r="E14" s="75"/>
      <c r="F14" s="76"/>
      <c r="G14" s="75"/>
      <c r="H14" s="76"/>
      <c r="I14" s="75"/>
      <c r="J14" s="76"/>
      <c r="K14" s="75"/>
      <c r="L14" s="76"/>
      <c r="M14" s="75"/>
      <c r="N14" s="76"/>
      <c r="O14" s="75"/>
      <c r="P14" s="76"/>
      <c r="Q14" s="75"/>
      <c r="R14" s="76"/>
      <c r="S14" s="75"/>
      <c r="T14" s="76"/>
      <c r="U14" s="75"/>
      <c r="V14" s="76"/>
      <c r="W14" s="75"/>
    </row>
    <row r="15" spans="1:24" ht="13" thickBot="1" x14ac:dyDescent="0.3">
      <c r="A15" s="2" t="s">
        <v>56</v>
      </c>
      <c r="B15" s="3"/>
      <c r="C15" s="3"/>
      <c r="D15" s="3"/>
      <c r="E15" s="4"/>
      <c r="F15" s="43">
        <f>-2226210.71+11428833.3</f>
        <v>9202622.5899999999</v>
      </c>
      <c r="G15" s="44"/>
      <c r="H15" s="43">
        <v>-757442.71</v>
      </c>
      <c r="I15" s="44"/>
      <c r="J15" s="43" t="s">
        <v>16</v>
      </c>
      <c r="K15" s="44"/>
      <c r="L15" s="43" t="s">
        <v>16</v>
      </c>
      <c r="M15" s="44"/>
      <c r="N15" s="43" t="s">
        <v>16</v>
      </c>
      <c r="O15" s="44"/>
      <c r="P15" s="43" t="s">
        <v>16</v>
      </c>
      <c r="Q15" s="44"/>
      <c r="R15" s="43" t="s">
        <v>16</v>
      </c>
      <c r="S15" s="44"/>
      <c r="T15" s="43" t="s">
        <v>16</v>
      </c>
      <c r="U15" s="44"/>
      <c r="V15" s="43">
        <f t="shared" ref="V15:V17" si="7">SUM(A15:U15)</f>
        <v>8445179.879999999</v>
      </c>
      <c r="W15" s="78"/>
    </row>
    <row r="16" spans="1:24" ht="13" thickBot="1" x14ac:dyDescent="0.3">
      <c r="A16" s="2" t="s">
        <v>57</v>
      </c>
      <c r="B16" s="5"/>
      <c r="C16" s="5"/>
      <c r="D16" s="5"/>
      <c r="E16" s="6"/>
      <c r="F16" s="45">
        <f>-6937930.23+20833752.23</f>
        <v>13895822</v>
      </c>
      <c r="G16" s="46"/>
      <c r="H16" s="45" t="s">
        <v>16</v>
      </c>
      <c r="I16" s="46"/>
      <c r="J16" s="45">
        <f>-319266.74+2176640.74</f>
        <v>1857374.0000000002</v>
      </c>
      <c r="K16" s="46"/>
      <c r="L16" s="45" t="s">
        <v>16</v>
      </c>
      <c r="M16" s="46"/>
      <c r="N16" s="45" t="s">
        <v>16</v>
      </c>
      <c r="O16" s="46"/>
      <c r="P16" s="45" t="s">
        <v>16</v>
      </c>
      <c r="Q16" s="46"/>
      <c r="R16" s="45" t="s">
        <v>16</v>
      </c>
      <c r="S16" s="46"/>
      <c r="T16" s="45" t="s">
        <v>16</v>
      </c>
      <c r="U16" s="46"/>
      <c r="V16" s="43">
        <f t="shared" si="7"/>
        <v>15753196</v>
      </c>
      <c r="W16" s="78"/>
    </row>
    <row r="17" spans="1:23" ht="13" thickBot="1" x14ac:dyDescent="0.3">
      <c r="A17" s="2" t="s">
        <v>58</v>
      </c>
      <c r="B17" s="5"/>
      <c r="C17" s="5"/>
      <c r="D17" s="5"/>
      <c r="E17" s="6"/>
      <c r="F17" s="45">
        <f>-530960.29+5408767.42</f>
        <v>4877807.13</v>
      </c>
      <c r="G17" s="46"/>
      <c r="H17" s="45">
        <v>0</v>
      </c>
      <c r="I17" s="46"/>
      <c r="J17" s="45">
        <f>-65867.98+57754.67</f>
        <v>-8113.3099999999977</v>
      </c>
      <c r="K17" s="46"/>
      <c r="L17" s="45">
        <v>-1823</v>
      </c>
      <c r="M17" s="46"/>
      <c r="N17" s="45" t="s">
        <v>16</v>
      </c>
      <c r="O17" s="46"/>
      <c r="P17" s="45" t="s">
        <v>16</v>
      </c>
      <c r="Q17" s="46"/>
      <c r="R17" s="45">
        <v>5903.8</v>
      </c>
      <c r="S17" s="46"/>
      <c r="T17" s="45" t="s">
        <v>16</v>
      </c>
      <c r="U17" s="46"/>
      <c r="V17" s="43">
        <f t="shared" si="7"/>
        <v>4873774.62</v>
      </c>
      <c r="W17" s="78"/>
    </row>
    <row r="18" spans="1:23" ht="13.5" thickBot="1" x14ac:dyDescent="0.3">
      <c r="A18" s="31" t="s">
        <v>59</v>
      </c>
      <c r="B18" s="32"/>
      <c r="C18" s="32"/>
      <c r="D18" s="32"/>
      <c r="E18" s="33"/>
      <c r="F18" s="34">
        <f>SUM(F15:G17)</f>
        <v>27976251.719999999</v>
      </c>
      <c r="G18" s="33"/>
      <c r="H18" s="34">
        <f t="shared" ref="H18" si="8">SUM(H15:I17)</f>
        <v>-757442.71</v>
      </c>
      <c r="I18" s="33"/>
      <c r="J18" s="34">
        <f t="shared" ref="J18" si="9">SUM(J15:K17)</f>
        <v>1849260.6900000002</v>
      </c>
      <c r="K18" s="33"/>
      <c r="L18" s="34">
        <f t="shared" ref="L18" si="10">SUM(L15:M17)</f>
        <v>-1823</v>
      </c>
      <c r="M18" s="33"/>
      <c r="N18" s="34">
        <f t="shared" ref="N18" si="11">SUM(N15:O17)</f>
        <v>0</v>
      </c>
      <c r="O18" s="33"/>
      <c r="P18" s="34">
        <f t="shared" ref="P18" si="12">SUM(P15:Q17)</f>
        <v>0</v>
      </c>
      <c r="Q18" s="33"/>
      <c r="R18" s="34">
        <f t="shared" ref="R18" si="13">SUM(R15:S17)</f>
        <v>5903.8</v>
      </c>
      <c r="S18" s="33"/>
      <c r="T18" s="34">
        <f t="shared" ref="T18" si="14">SUM(T15:U17)</f>
        <v>0</v>
      </c>
      <c r="U18" s="33"/>
      <c r="V18" s="34">
        <f>SUM(A18:U18)</f>
        <v>29072150.5</v>
      </c>
      <c r="W18" s="33"/>
    </row>
    <row r="19" spans="1:23" ht="13.5" thickBot="1" x14ac:dyDescent="0.3">
      <c r="A19" s="73" t="s">
        <v>60</v>
      </c>
      <c r="B19" s="74"/>
      <c r="C19" s="74"/>
      <c r="D19" s="74"/>
      <c r="E19" s="75"/>
      <c r="F19" s="76"/>
      <c r="G19" s="75"/>
      <c r="H19" s="76"/>
      <c r="I19" s="75"/>
      <c r="J19" s="76"/>
      <c r="K19" s="75"/>
      <c r="L19" s="76"/>
      <c r="M19" s="75"/>
      <c r="N19" s="76"/>
      <c r="O19" s="75"/>
      <c r="P19" s="76"/>
      <c r="Q19" s="75"/>
      <c r="R19" s="76"/>
      <c r="S19" s="75"/>
      <c r="T19" s="76"/>
      <c r="U19" s="75"/>
      <c r="V19" s="76"/>
      <c r="W19" s="75"/>
    </row>
    <row r="20" spans="1:23" ht="13" thickBot="1" x14ac:dyDescent="0.3">
      <c r="A20" s="2" t="s">
        <v>72</v>
      </c>
      <c r="B20" s="3"/>
      <c r="C20" s="3"/>
      <c r="D20" s="3"/>
      <c r="E20" s="4"/>
      <c r="F20" s="43">
        <f>-224.11+9865.29</f>
        <v>9641.18</v>
      </c>
      <c r="G20" s="44"/>
      <c r="H20" s="43"/>
      <c r="I20" s="44"/>
      <c r="J20" s="43"/>
      <c r="K20" s="44"/>
      <c r="L20" s="43"/>
      <c r="M20" s="44"/>
      <c r="N20" s="43"/>
      <c r="O20" s="44"/>
      <c r="P20" s="43"/>
      <c r="Q20" s="44"/>
      <c r="R20" s="43"/>
      <c r="S20" s="44"/>
      <c r="T20" s="43"/>
      <c r="U20" s="44"/>
      <c r="V20" s="43">
        <f>SUM(A20:U20)</f>
        <v>9641.18</v>
      </c>
      <c r="W20" s="78"/>
    </row>
    <row r="21" spans="1:23" ht="13.5" thickBot="1" x14ac:dyDescent="0.3">
      <c r="A21" s="31" t="s">
        <v>61</v>
      </c>
      <c r="B21" s="32"/>
      <c r="C21" s="32"/>
      <c r="D21" s="32"/>
      <c r="E21" s="33"/>
      <c r="F21" s="34">
        <f>+F20</f>
        <v>9641.18</v>
      </c>
      <c r="G21" s="33"/>
      <c r="H21" s="34">
        <f t="shared" ref="H21" si="15">+H20</f>
        <v>0</v>
      </c>
      <c r="I21" s="33"/>
      <c r="J21" s="34">
        <f t="shared" ref="J21" si="16">+J20</f>
        <v>0</v>
      </c>
      <c r="K21" s="33"/>
      <c r="L21" s="34">
        <f t="shared" ref="L21" si="17">+L20</f>
        <v>0</v>
      </c>
      <c r="M21" s="33"/>
      <c r="N21" s="34">
        <f t="shared" ref="N21" si="18">+N20</f>
        <v>0</v>
      </c>
      <c r="O21" s="33"/>
      <c r="P21" s="34">
        <f t="shared" ref="P21" si="19">+P20</f>
        <v>0</v>
      </c>
      <c r="Q21" s="33"/>
      <c r="R21" s="34">
        <f t="shared" ref="R21" si="20">+R20</f>
        <v>0</v>
      </c>
      <c r="S21" s="33"/>
      <c r="T21" s="34">
        <f t="shared" ref="T21" si="21">+T20</f>
        <v>0</v>
      </c>
      <c r="U21" s="33"/>
      <c r="V21" s="34">
        <f>SUM(A21:U21)</f>
        <v>9641.18</v>
      </c>
      <c r="W21" s="33"/>
    </row>
    <row r="22" spans="1:23" ht="13.5" thickBot="1" x14ac:dyDescent="0.3">
      <c r="A22" s="31" t="s">
        <v>62</v>
      </c>
      <c r="B22" s="32"/>
      <c r="C22" s="32"/>
      <c r="D22" s="32"/>
      <c r="E22" s="33"/>
      <c r="F22" s="34">
        <f>+F13+F18+F21</f>
        <v>86136980.260000005</v>
      </c>
      <c r="G22" s="33"/>
      <c r="H22" s="34">
        <f t="shared" ref="H22" si="22">+H13+H18+H21</f>
        <v>-28543766.630000003</v>
      </c>
      <c r="I22" s="33"/>
      <c r="J22" s="34">
        <f t="shared" ref="J22" si="23">+J13+J18+J21</f>
        <v>53252963.449999996</v>
      </c>
      <c r="K22" s="33"/>
      <c r="L22" s="34">
        <f t="shared" ref="L22" si="24">+L13+L18+L21</f>
        <v>-3867763.4699999997</v>
      </c>
      <c r="M22" s="33"/>
      <c r="N22" s="34">
        <f t="shared" ref="N22" si="25">+N13+N18+N21</f>
        <v>525853</v>
      </c>
      <c r="O22" s="33"/>
      <c r="P22" s="34">
        <f t="shared" ref="P22" si="26">+P13+P18+P21</f>
        <v>7396441</v>
      </c>
      <c r="Q22" s="33"/>
      <c r="R22" s="34">
        <f t="shared" ref="R22" si="27">+R13+R18+R21</f>
        <v>8632844.9400000013</v>
      </c>
      <c r="S22" s="33"/>
      <c r="T22" s="34">
        <f t="shared" ref="T22" si="28">+T13+T18+T21</f>
        <v>0</v>
      </c>
      <c r="U22" s="33"/>
      <c r="V22" s="34">
        <f>SUM(A22:U22)</f>
        <v>123533552.55</v>
      </c>
      <c r="W22" s="33"/>
    </row>
    <row r="23" spans="1:23" ht="13.5" thickBot="1" x14ac:dyDescent="0.3">
      <c r="A23" s="79" t="s">
        <v>63</v>
      </c>
      <c r="B23" s="53"/>
      <c r="C23" s="53"/>
      <c r="D23" s="53"/>
      <c r="E23" s="54"/>
      <c r="F23" s="64"/>
      <c r="G23" s="54"/>
      <c r="H23" s="64"/>
      <c r="I23" s="54"/>
      <c r="J23" s="64"/>
      <c r="K23" s="54"/>
      <c r="L23" s="64"/>
      <c r="M23" s="54"/>
      <c r="N23" s="64"/>
      <c r="O23" s="54"/>
      <c r="P23" s="64"/>
      <c r="Q23" s="54"/>
      <c r="R23" s="64"/>
      <c r="S23" s="54"/>
      <c r="T23" s="64"/>
      <c r="U23" s="54"/>
      <c r="V23" s="64"/>
      <c r="W23" s="54"/>
    </row>
    <row r="24" spans="1:23" ht="13.5" thickBot="1" x14ac:dyDescent="0.3">
      <c r="A24" s="73" t="s">
        <v>64</v>
      </c>
      <c r="B24" s="74"/>
      <c r="C24" s="74"/>
      <c r="D24" s="74"/>
      <c r="E24" s="75"/>
      <c r="F24" s="76"/>
      <c r="G24" s="75"/>
      <c r="H24" s="76"/>
      <c r="I24" s="75"/>
      <c r="J24" s="76"/>
      <c r="K24" s="75"/>
      <c r="L24" s="76"/>
      <c r="M24" s="75"/>
      <c r="N24" s="76"/>
      <c r="O24" s="75"/>
      <c r="P24" s="76"/>
      <c r="Q24" s="75"/>
      <c r="R24" s="76"/>
      <c r="S24" s="75"/>
      <c r="T24" s="76"/>
      <c r="U24" s="75"/>
      <c r="V24" s="76"/>
      <c r="W24" s="75"/>
    </row>
    <row r="25" spans="1:23" ht="13" thickBot="1" x14ac:dyDescent="0.3">
      <c r="A25" s="7" t="s">
        <v>65</v>
      </c>
      <c r="B25" s="3"/>
      <c r="C25" s="3"/>
      <c r="D25" s="3"/>
      <c r="E25" s="4"/>
      <c r="F25" s="43">
        <f>-10207868.61+10548908.06</f>
        <v>341039.45000000112</v>
      </c>
      <c r="G25" s="44"/>
      <c r="H25" s="43">
        <f>-399948.35+1150224.83</f>
        <v>750276.4800000001</v>
      </c>
      <c r="I25" s="44"/>
      <c r="J25" s="43" t="s">
        <v>16</v>
      </c>
      <c r="K25" s="44"/>
      <c r="L25" s="43">
        <f>-512504.33+515049.77</f>
        <v>2545.4400000000023</v>
      </c>
      <c r="M25" s="44"/>
      <c r="N25" s="43" t="s">
        <v>16</v>
      </c>
      <c r="O25" s="44"/>
      <c r="P25" s="43" t="s">
        <v>16</v>
      </c>
      <c r="Q25" s="44"/>
      <c r="R25" s="43">
        <v>-575337.1</v>
      </c>
      <c r="S25" s="44"/>
      <c r="T25" s="43" t="s">
        <v>16</v>
      </c>
      <c r="U25" s="44"/>
      <c r="V25" s="43">
        <f t="shared" ref="V25:V32" si="29">SUM(A25:U25)</f>
        <v>518524.27000000107</v>
      </c>
      <c r="W25" s="78"/>
    </row>
    <row r="26" spans="1:23" ht="13" thickBot="1" x14ac:dyDescent="0.3">
      <c r="A26" s="7" t="s">
        <v>66</v>
      </c>
      <c r="B26" s="5"/>
      <c r="C26" s="5"/>
      <c r="D26" s="5"/>
      <c r="E26" s="6"/>
      <c r="F26" s="45">
        <v>10249804</v>
      </c>
      <c r="G26" s="46"/>
      <c r="H26" s="45" t="s">
        <v>16</v>
      </c>
      <c r="I26" s="46"/>
      <c r="J26" s="45" t="s">
        <v>16</v>
      </c>
      <c r="K26" s="46"/>
      <c r="L26" s="45" t="s">
        <v>16</v>
      </c>
      <c r="M26" s="46"/>
      <c r="N26" s="45" t="s">
        <v>16</v>
      </c>
      <c r="O26" s="46"/>
      <c r="P26" s="45" t="s">
        <v>16</v>
      </c>
      <c r="Q26" s="46"/>
      <c r="R26" s="45">
        <v>0</v>
      </c>
      <c r="S26" s="46"/>
      <c r="T26" s="45" t="s">
        <v>16</v>
      </c>
      <c r="U26" s="46"/>
      <c r="V26" s="43">
        <f t="shared" si="29"/>
        <v>10249804</v>
      </c>
      <c r="W26" s="78"/>
    </row>
    <row r="27" spans="1:23" ht="13" thickBot="1" x14ac:dyDescent="0.3">
      <c r="A27" s="7" t="s">
        <v>73</v>
      </c>
      <c r="B27" s="5"/>
      <c r="C27" s="5"/>
      <c r="D27" s="5"/>
      <c r="E27" s="6"/>
      <c r="F27" s="45">
        <v>13895822</v>
      </c>
      <c r="G27" s="46"/>
      <c r="H27" s="45" t="s">
        <v>16</v>
      </c>
      <c r="I27" s="46"/>
      <c r="J27" s="45">
        <v>1857374</v>
      </c>
      <c r="K27" s="46"/>
      <c r="L27" s="45" t="s">
        <v>16</v>
      </c>
      <c r="M27" s="46"/>
      <c r="N27" s="45" t="s">
        <v>16</v>
      </c>
      <c r="O27" s="46"/>
      <c r="P27" s="45" t="s">
        <v>16</v>
      </c>
      <c r="Q27" s="46"/>
      <c r="R27" s="45">
        <v>0</v>
      </c>
      <c r="S27" s="46"/>
      <c r="T27" s="45" t="s">
        <v>16</v>
      </c>
      <c r="U27" s="46"/>
      <c r="V27" s="43">
        <f t="shared" si="29"/>
        <v>15753196</v>
      </c>
      <c r="W27" s="78"/>
    </row>
    <row r="28" spans="1:23" ht="13" thickBot="1" x14ac:dyDescent="0.3">
      <c r="A28" s="7" t="s">
        <v>67</v>
      </c>
      <c r="B28" s="5"/>
      <c r="C28" s="5"/>
      <c r="D28" s="5"/>
      <c r="E28" s="6"/>
      <c r="F28" s="45">
        <f>-604866.13+2063101.06</f>
        <v>1458234.9300000002</v>
      </c>
      <c r="G28" s="46"/>
      <c r="H28" s="45">
        <f>-49892.5+49892.5</f>
        <v>0</v>
      </c>
      <c r="I28" s="46"/>
      <c r="J28" s="45" t="s">
        <v>16</v>
      </c>
      <c r="K28" s="46"/>
      <c r="L28" s="45">
        <v>7078</v>
      </c>
      <c r="M28" s="46"/>
      <c r="N28" s="45" t="s">
        <v>16</v>
      </c>
      <c r="O28" s="46"/>
      <c r="P28" s="45" t="s">
        <v>16</v>
      </c>
      <c r="Q28" s="46"/>
      <c r="R28" s="45" t="s">
        <v>16</v>
      </c>
      <c r="S28" s="46"/>
      <c r="T28" s="45" t="s">
        <v>16</v>
      </c>
      <c r="U28" s="46"/>
      <c r="V28" s="43">
        <f t="shared" si="29"/>
        <v>1465312.9300000002</v>
      </c>
      <c r="W28" s="78"/>
    </row>
    <row r="29" spans="1:23" ht="13" thickBot="1" x14ac:dyDescent="0.3">
      <c r="A29" s="7" t="s">
        <v>68</v>
      </c>
      <c r="B29" s="5"/>
      <c r="C29" s="5"/>
      <c r="D29" s="5"/>
      <c r="E29" s="6"/>
      <c r="F29" s="45">
        <v>1907725.66</v>
      </c>
      <c r="G29" s="46"/>
      <c r="H29" s="45" t="s">
        <v>16</v>
      </c>
      <c r="I29" s="46"/>
      <c r="J29" s="45" t="s">
        <v>16</v>
      </c>
      <c r="K29" s="46"/>
      <c r="L29" s="45" t="s">
        <v>16</v>
      </c>
      <c r="M29" s="46"/>
      <c r="N29" s="45" t="s">
        <v>16</v>
      </c>
      <c r="O29" s="46"/>
      <c r="P29" s="45" t="s">
        <v>16</v>
      </c>
      <c r="Q29" s="46"/>
      <c r="R29" s="45">
        <v>9208182.0399999991</v>
      </c>
      <c r="S29" s="46"/>
      <c r="T29" s="45" t="s">
        <v>16</v>
      </c>
      <c r="U29" s="46"/>
      <c r="V29" s="43">
        <f t="shared" si="29"/>
        <v>11115907.699999999</v>
      </c>
      <c r="W29" s="78"/>
    </row>
    <row r="30" spans="1:23" ht="13.5" thickBot="1" x14ac:dyDescent="0.3">
      <c r="A30" s="31" t="s">
        <v>69</v>
      </c>
      <c r="B30" s="32"/>
      <c r="C30" s="32"/>
      <c r="D30" s="32"/>
      <c r="E30" s="33"/>
      <c r="F30" s="34">
        <f>SUM(F25:G29)</f>
        <v>27852626.040000003</v>
      </c>
      <c r="G30" s="33"/>
      <c r="H30" s="34">
        <f t="shared" ref="H30" si="30">SUM(H25:I29)</f>
        <v>750276.4800000001</v>
      </c>
      <c r="I30" s="33"/>
      <c r="J30" s="34">
        <f t="shared" ref="J30" si="31">SUM(J25:K29)</f>
        <v>1857374</v>
      </c>
      <c r="K30" s="33"/>
      <c r="L30" s="34">
        <f t="shared" ref="L30" si="32">SUM(L25:M29)</f>
        <v>9623.4400000000023</v>
      </c>
      <c r="M30" s="33"/>
      <c r="N30" s="34">
        <f t="shared" ref="N30" si="33">SUM(N25:O29)</f>
        <v>0</v>
      </c>
      <c r="O30" s="33"/>
      <c r="P30" s="34">
        <f t="shared" ref="P30" si="34">SUM(P25:Q29)</f>
        <v>0</v>
      </c>
      <c r="Q30" s="33"/>
      <c r="R30" s="34">
        <f t="shared" ref="R30" si="35">SUM(R25:S29)</f>
        <v>8632844.9399999995</v>
      </c>
      <c r="S30" s="33"/>
      <c r="T30" s="34">
        <f t="shared" ref="T30" si="36">SUM(T25:U29)</f>
        <v>0</v>
      </c>
      <c r="U30" s="33"/>
      <c r="V30" s="34">
        <f t="shared" si="29"/>
        <v>39102744.900000006</v>
      </c>
      <c r="W30" s="33"/>
    </row>
    <row r="31" spans="1:23" ht="13.5" thickBot="1" x14ac:dyDescent="0.3">
      <c r="A31" s="31" t="s">
        <v>70</v>
      </c>
      <c r="B31" s="32"/>
      <c r="C31" s="32"/>
      <c r="D31" s="32"/>
      <c r="E31" s="33"/>
      <c r="F31" s="34">
        <f>+F30</f>
        <v>27852626.040000003</v>
      </c>
      <c r="G31" s="33"/>
      <c r="H31" s="34">
        <f t="shared" ref="H31" si="37">+H30</f>
        <v>750276.4800000001</v>
      </c>
      <c r="I31" s="33"/>
      <c r="J31" s="34">
        <f t="shared" ref="J31" si="38">+J30</f>
        <v>1857374</v>
      </c>
      <c r="K31" s="33"/>
      <c r="L31" s="34">
        <f t="shared" ref="L31" si="39">+L30</f>
        <v>9623.4400000000023</v>
      </c>
      <c r="M31" s="33"/>
      <c r="N31" s="34">
        <f t="shared" ref="N31" si="40">+N30</f>
        <v>0</v>
      </c>
      <c r="O31" s="33"/>
      <c r="P31" s="34">
        <f t="shared" ref="P31" si="41">+P30</f>
        <v>0</v>
      </c>
      <c r="Q31" s="33"/>
      <c r="R31" s="34">
        <f t="shared" ref="R31" si="42">+R30</f>
        <v>8632844.9399999995</v>
      </c>
      <c r="S31" s="33"/>
      <c r="T31" s="34">
        <f t="shared" ref="T31" si="43">+T30</f>
        <v>0</v>
      </c>
      <c r="U31" s="33"/>
      <c r="V31" s="34">
        <f t="shared" si="29"/>
        <v>39102744.900000006</v>
      </c>
      <c r="W31" s="33"/>
    </row>
    <row r="32" spans="1:23" ht="13.5" thickBot="1" x14ac:dyDescent="0.3">
      <c r="A32" s="79" t="s">
        <v>71</v>
      </c>
      <c r="B32" s="53"/>
      <c r="C32" s="53"/>
      <c r="D32" s="53"/>
      <c r="E32" s="54"/>
      <c r="F32" s="43">
        <f>+'Inc Stmt_1'!G41:G41</f>
        <v>58284353.760000005</v>
      </c>
      <c r="G32" s="44"/>
      <c r="H32" s="43">
        <f>+'Inc Stmt_1'!I41:I41</f>
        <v>-29294043.07</v>
      </c>
      <c r="I32" s="44"/>
      <c r="J32" s="43">
        <f>+'Inc Stmt_1'!K41:K41</f>
        <v>51395589.670000002</v>
      </c>
      <c r="K32" s="44"/>
      <c r="L32" s="43">
        <f>+'Inc Stmt_1'!M41:M41</f>
        <v>-3877386.93</v>
      </c>
      <c r="M32" s="44"/>
      <c r="N32" s="43">
        <f>+'Inc Stmt_1'!O41:O41</f>
        <v>525853</v>
      </c>
      <c r="O32" s="44"/>
      <c r="P32" s="43">
        <f>+'Inc Stmt_1'!Q41:Q41</f>
        <v>7396441</v>
      </c>
      <c r="Q32" s="44"/>
      <c r="R32" s="43">
        <f>+'Inc Stmt_1'!S41:S41</f>
        <v>0</v>
      </c>
      <c r="S32" s="44"/>
      <c r="T32" s="43">
        <f>+'Inc Stmt_1'!U41:U41</f>
        <v>0</v>
      </c>
      <c r="U32" s="44"/>
      <c r="V32" s="43">
        <f t="shared" si="29"/>
        <v>84430807.430000007</v>
      </c>
      <c r="W32" s="78"/>
    </row>
    <row r="33" spans="1:23" ht="13" thickBot="1" x14ac:dyDescent="0.3">
      <c r="A33" s="72"/>
      <c r="B33" s="32"/>
      <c r="C33" s="32"/>
      <c r="D33" s="32"/>
      <c r="E33" s="33"/>
      <c r="F33" s="72"/>
      <c r="G33" s="33"/>
      <c r="H33" s="72"/>
      <c r="I33" s="33"/>
      <c r="J33" s="72"/>
      <c r="K33" s="33"/>
      <c r="L33" s="72"/>
      <c r="M33" s="33"/>
      <c r="N33" s="72"/>
      <c r="O33" s="33"/>
      <c r="P33" s="72"/>
      <c r="Q33" s="33"/>
      <c r="R33" s="72"/>
      <c r="S33" s="33"/>
      <c r="T33" s="72"/>
      <c r="U33" s="33"/>
      <c r="V33" s="72"/>
      <c r="W33" s="33"/>
    </row>
    <row r="34" spans="1:23" ht="13.5" thickBot="1" x14ac:dyDescent="0.3">
      <c r="A34" s="79" t="s">
        <v>63</v>
      </c>
      <c r="B34" s="53"/>
      <c r="C34" s="53"/>
      <c r="D34" s="53"/>
      <c r="E34" s="54"/>
      <c r="F34" s="43">
        <f>+F31+F32</f>
        <v>86136979.800000012</v>
      </c>
      <c r="G34" s="44"/>
      <c r="H34" s="43">
        <f t="shared" ref="H34" si="44">+H31+H32</f>
        <v>-28543766.59</v>
      </c>
      <c r="I34" s="44"/>
      <c r="J34" s="43">
        <f t="shared" ref="J34" si="45">+J31+J32</f>
        <v>53252963.670000002</v>
      </c>
      <c r="K34" s="44"/>
      <c r="L34" s="43">
        <f t="shared" ref="L34" si="46">+L31+L32</f>
        <v>-3867763.49</v>
      </c>
      <c r="M34" s="44"/>
      <c r="N34" s="43">
        <f t="shared" ref="N34" si="47">+N31+N32</f>
        <v>525853</v>
      </c>
      <c r="O34" s="44"/>
      <c r="P34" s="43">
        <f t="shared" ref="P34" si="48">+P31+P32</f>
        <v>7396441</v>
      </c>
      <c r="Q34" s="44"/>
      <c r="R34" s="43">
        <f t="shared" ref="R34" si="49">+R31+R32</f>
        <v>8632844.9399999995</v>
      </c>
      <c r="S34" s="44"/>
      <c r="T34" s="43">
        <f t="shared" ref="T34" si="50">+T31+T32</f>
        <v>0</v>
      </c>
      <c r="U34" s="44"/>
      <c r="V34" s="43">
        <f>SUM(A34:U34)</f>
        <v>123533552.33000001</v>
      </c>
      <c r="W34" s="78"/>
    </row>
    <row r="35" spans="1:23" ht="12.75" customHeight="1" x14ac:dyDescent="0.25">
      <c r="G35" s="1">
        <f>+F22-F34</f>
        <v>0.45999999344348907</v>
      </c>
      <c r="I35" s="1">
        <f>+H22-H34</f>
        <v>-4.0000002831220627E-2</v>
      </c>
      <c r="K35" s="1">
        <f>+J22-J34</f>
        <v>-0.2200000062584877</v>
      </c>
      <c r="M35" s="1">
        <f>+L22-L34</f>
        <v>2.0000000484287739E-2</v>
      </c>
      <c r="O35" s="1">
        <f>+N22-N34</f>
        <v>0</v>
      </c>
      <c r="Q35" s="1">
        <f>+P22-P34</f>
        <v>0</v>
      </c>
      <c r="S35" s="1">
        <f>+R22-R34</f>
        <v>0</v>
      </c>
      <c r="U35" s="1">
        <f>+T22-T34</f>
        <v>0</v>
      </c>
      <c r="W35" s="1">
        <f>+V22-V34</f>
        <v>0.21999998390674591</v>
      </c>
    </row>
  </sheetData>
  <mergeCells count="265">
    <mergeCell ref="V34:W34"/>
    <mergeCell ref="F27:G27"/>
    <mergeCell ref="H27:I27"/>
    <mergeCell ref="J27:K27"/>
    <mergeCell ref="L27:M27"/>
    <mergeCell ref="N27:O27"/>
    <mergeCell ref="P27:Q27"/>
    <mergeCell ref="R27:S27"/>
    <mergeCell ref="T27:U27"/>
    <mergeCell ref="V27:W27"/>
    <mergeCell ref="V32:W32"/>
    <mergeCell ref="V33:W33"/>
    <mergeCell ref="V30:W30"/>
    <mergeCell ref="V31:W31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F28:G28"/>
    <mergeCell ref="A34:E34"/>
    <mergeCell ref="F34:G34"/>
    <mergeCell ref="H34:I34"/>
    <mergeCell ref="J34:K34"/>
    <mergeCell ref="L34:M34"/>
    <mergeCell ref="N34:O34"/>
    <mergeCell ref="P34:Q34"/>
    <mergeCell ref="R34:S34"/>
    <mergeCell ref="T34:U34"/>
    <mergeCell ref="A33:E33"/>
    <mergeCell ref="F33:G33"/>
    <mergeCell ref="H33:I33"/>
    <mergeCell ref="J33:K33"/>
    <mergeCell ref="L33:M33"/>
    <mergeCell ref="N33:O33"/>
    <mergeCell ref="P33:Q33"/>
    <mergeCell ref="R33:S33"/>
    <mergeCell ref="T33:U33"/>
    <mergeCell ref="A32:E32"/>
    <mergeCell ref="F32:G32"/>
    <mergeCell ref="H32:I32"/>
    <mergeCell ref="J32:K32"/>
    <mergeCell ref="L32:M32"/>
    <mergeCell ref="N32:O32"/>
    <mergeCell ref="P32:Q32"/>
    <mergeCell ref="R32:S32"/>
    <mergeCell ref="T32:U32"/>
    <mergeCell ref="A31:E31"/>
    <mergeCell ref="F31:G31"/>
    <mergeCell ref="H31:I31"/>
    <mergeCell ref="J31:K31"/>
    <mergeCell ref="L31:M31"/>
    <mergeCell ref="N31:O31"/>
    <mergeCell ref="P31:Q31"/>
    <mergeCell ref="R31:S31"/>
    <mergeCell ref="T31:U31"/>
    <mergeCell ref="A30:E30"/>
    <mergeCell ref="F30:G30"/>
    <mergeCell ref="H30:I30"/>
    <mergeCell ref="J30:K30"/>
    <mergeCell ref="L30:M30"/>
    <mergeCell ref="N30:O30"/>
    <mergeCell ref="P30:Q30"/>
    <mergeCell ref="R30:S30"/>
    <mergeCell ref="T30:U30"/>
    <mergeCell ref="H28:I28"/>
    <mergeCell ref="J28:K28"/>
    <mergeCell ref="L28:M28"/>
    <mergeCell ref="N28:O28"/>
    <mergeCell ref="P28:Q28"/>
    <mergeCell ref="R28:S28"/>
    <mergeCell ref="T28:U28"/>
    <mergeCell ref="V28:W28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F25:G25"/>
    <mergeCell ref="H25:I25"/>
    <mergeCell ref="J25:K25"/>
    <mergeCell ref="L25:M25"/>
    <mergeCell ref="N25:O25"/>
    <mergeCell ref="P25:Q25"/>
    <mergeCell ref="R25:S25"/>
    <mergeCell ref="T25:U25"/>
    <mergeCell ref="V25:W25"/>
    <mergeCell ref="V23:W23"/>
    <mergeCell ref="A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1:W21"/>
    <mergeCell ref="A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A21:E21"/>
    <mergeCell ref="F21:G21"/>
    <mergeCell ref="H21:I21"/>
    <mergeCell ref="J21:K21"/>
    <mergeCell ref="L21:M21"/>
    <mergeCell ref="N21:O21"/>
    <mergeCell ref="P21:Q21"/>
    <mergeCell ref="R21:S21"/>
    <mergeCell ref="T21:U21"/>
    <mergeCell ref="F20:G20"/>
    <mergeCell ref="H20:I20"/>
    <mergeCell ref="J20:K20"/>
    <mergeCell ref="L20:M20"/>
    <mergeCell ref="N20:O20"/>
    <mergeCell ref="P20:Q20"/>
    <mergeCell ref="R20:S20"/>
    <mergeCell ref="T20:U20"/>
    <mergeCell ref="V20:W20"/>
    <mergeCell ref="V18:W18"/>
    <mergeCell ref="A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V13:W13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V9:W9"/>
    <mergeCell ref="A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A3:W3"/>
    <mergeCell ref="A4:W4"/>
    <mergeCell ref="A5:W5"/>
    <mergeCell ref="A6:W6"/>
    <mergeCell ref="A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1:X2"/>
  </mergeCells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 Stmt_1</vt:lpstr>
      <vt:lpstr>Bal Stmt_2</vt:lpstr>
    </vt:vector>
  </TitlesOfParts>
  <Company>IBM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Ronald T.</dc:creator>
  <cp:lastModifiedBy>admin</cp:lastModifiedBy>
  <cp:lastPrinted>2019-10-31T18:41:09Z</cp:lastPrinted>
  <dcterms:created xsi:type="dcterms:W3CDTF">2019-10-31T16:10:50Z</dcterms:created>
  <dcterms:modified xsi:type="dcterms:W3CDTF">2019-11-01T20:43:22Z</dcterms:modified>
</cp:coreProperties>
</file>